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metadata.xml" ContentType="application/vnd.openxmlformats-officedocument.spreadsheetml.sheetMetadata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328"/>
  <workbookPr defaultThemeVersion="166925"/>
  <mc:AlternateContent xmlns:mc="http://schemas.openxmlformats.org/markup-compatibility/2006">
    <mc:Choice Requires="x15">
      <x15ac:absPath xmlns:x15ac="http://schemas.microsoft.com/office/spreadsheetml/2010/11/ac" url="D:\Youtube Content\Excel Test\"/>
    </mc:Choice>
  </mc:AlternateContent>
  <xr:revisionPtr revIDLastSave="0" documentId="13_ncr:1_{73AA6EC4-2C4D-4C8F-A259-CB51AA555F0F}" xr6:coauthVersionLast="47" xr6:coauthVersionMax="47" xr10:uidLastSave="{00000000-0000-0000-0000-000000000000}"/>
  <bookViews>
    <workbookView xWindow="28680" yWindow="-120" windowWidth="29040" windowHeight="15720" xr2:uid="{675623DA-751B-4835-8612-C18C79CFE65C}"/>
  </bookViews>
  <sheets>
    <sheet name="E1" sheetId="3" r:id="rId1"/>
    <sheet name="E2" sheetId="12" r:id="rId2"/>
    <sheet name="E3" sheetId="13" r:id="rId3"/>
    <sheet name="performance_bonus" sheetId="9" r:id="rId4"/>
    <sheet name="experience_levels" sheetId="10" r:id="rId5"/>
    <sheet name="department_salary_brackets" sheetId="11" r:id="rId6"/>
  </sheets>
  <definedNames>
    <definedName name="_xlnm._FilterDatabase" localSheetId="0" hidden="1">'E1'!$A$13:$G$38</definedName>
    <definedName name="_xlnm._FilterDatabase" localSheetId="1" hidden="1">'E2'!$A$14:$G$39</definedName>
    <definedName name="_xlnm._FilterDatabase" localSheetId="2" hidden="1">'E3'!$A$8:$G$33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J9" i="13" l="1" a="1"/>
  <c r="J9" i="13" s="1"/>
  <c r="I9" i="13"/>
  <c r="H9" i="13"/>
  <c r="I8" i="13"/>
  <c r="J8" i="13" s="1"/>
  <c r="K8" i="13" s="1"/>
  <c r="Q16" i="12"/>
  <c r="Q15" i="12"/>
  <c r="P16" i="12"/>
  <c r="P17" i="12"/>
  <c r="P18" i="12"/>
  <c r="P19" i="12"/>
  <c r="P20" i="12"/>
  <c r="P21" i="12"/>
  <c r="P22" i="12"/>
  <c r="P23" i="12"/>
  <c r="P24" i="12"/>
  <c r="P25" i="12"/>
  <c r="P26" i="12"/>
  <c r="P27" i="12"/>
  <c r="P28" i="12"/>
  <c r="P29" i="12"/>
  <c r="P30" i="12"/>
  <c r="P31" i="12"/>
  <c r="P32" i="12"/>
  <c r="P33" i="12"/>
  <c r="P34" i="12"/>
  <c r="P35" i="12"/>
  <c r="P36" i="12"/>
  <c r="P37" i="12"/>
  <c r="P38" i="12"/>
  <c r="P39" i="12"/>
  <c r="P15" i="12"/>
  <c r="O16" i="12"/>
  <c r="O17" i="12"/>
  <c r="O18" i="12"/>
  <c r="O19" i="12"/>
  <c r="O20" i="12"/>
  <c r="O21" i="12"/>
  <c r="O22" i="12"/>
  <c r="O23" i="12"/>
  <c r="O24" i="12"/>
  <c r="O25" i="12"/>
  <c r="O26" i="12"/>
  <c r="O27" i="12"/>
  <c r="O28" i="12"/>
  <c r="O29" i="12"/>
  <c r="O30" i="12"/>
  <c r="O31" i="12"/>
  <c r="O32" i="12"/>
  <c r="O33" i="12"/>
  <c r="O34" i="12"/>
  <c r="O35" i="12"/>
  <c r="O36" i="12"/>
  <c r="O37" i="12"/>
  <c r="O38" i="12"/>
  <c r="O39" i="12"/>
  <c r="O15" i="12"/>
  <c r="N24" i="12"/>
  <c r="N25" i="12"/>
  <c r="N26" i="12"/>
  <c r="N27" i="12"/>
  <c r="N28" i="12"/>
  <c r="N29" i="12"/>
  <c r="N30" i="12"/>
  <c r="N31" i="12"/>
  <c r="N32" i="12"/>
  <c r="N33" i="12"/>
  <c r="N34" i="12"/>
  <c r="N35" i="12"/>
  <c r="N36" i="12"/>
  <c r="N37" i="12"/>
  <c r="N38" i="12"/>
  <c r="N39" i="12"/>
  <c r="N16" i="12"/>
  <c r="N17" i="12"/>
  <c r="N18" i="12"/>
  <c r="N19" i="12"/>
  <c r="N20" i="12"/>
  <c r="N21" i="12"/>
  <c r="N22" i="12"/>
  <c r="N23" i="12"/>
  <c r="N15" i="12"/>
  <c r="M15" i="12"/>
  <c r="L15" i="12"/>
  <c r="K16" i="12"/>
  <c r="K17" i="12"/>
  <c r="K18" i="12"/>
  <c r="K19" i="12"/>
  <c r="K20" i="12"/>
  <c r="K21" i="12"/>
  <c r="K22" i="12"/>
  <c r="K23" i="12"/>
  <c r="K24" i="12"/>
  <c r="K25" i="12"/>
  <c r="K26" i="12"/>
  <c r="K27" i="12"/>
  <c r="K28" i="12"/>
  <c r="K29" i="12"/>
  <c r="K30" i="12"/>
  <c r="K31" i="12"/>
  <c r="K32" i="12"/>
  <c r="K33" i="12"/>
  <c r="K34" i="12"/>
  <c r="K35" i="12"/>
  <c r="K36" i="12"/>
  <c r="K37" i="12"/>
  <c r="K38" i="12"/>
  <c r="K39" i="12"/>
  <c r="K15" i="12"/>
  <c r="J16" i="12"/>
  <c r="J17" i="12"/>
  <c r="J18" i="12"/>
  <c r="J19" i="12"/>
  <c r="J20" i="12"/>
  <c r="J21" i="12"/>
  <c r="J22" i="12"/>
  <c r="J23" i="12"/>
  <c r="J24" i="12"/>
  <c r="J25" i="12"/>
  <c r="J26" i="12"/>
  <c r="J27" i="12"/>
  <c r="J28" i="12"/>
  <c r="J29" i="12"/>
  <c r="J30" i="12"/>
  <c r="J31" i="12"/>
  <c r="J32" i="12"/>
  <c r="J33" i="12"/>
  <c r="J34" i="12"/>
  <c r="J35" i="12"/>
  <c r="J36" i="12"/>
  <c r="J37" i="12"/>
  <c r="J38" i="12"/>
  <c r="J39" i="12"/>
  <c r="J15" i="12"/>
  <c r="I15" i="12"/>
  <c r="I14" i="12"/>
  <c r="H15" i="12"/>
  <c r="J14" i="12"/>
  <c r="K14" i="12" s="1"/>
  <c r="L14" i="12" s="1"/>
  <c r="M14" i="12" s="1"/>
  <c r="N14" i="12" s="1"/>
  <c r="O14" i="12" s="1"/>
  <c r="P14" i="12" s="1"/>
  <c r="Q14" i="12" s="1"/>
  <c r="P14" i="3"/>
  <c r="O14" i="3"/>
  <c r="N14" i="3"/>
  <c r="L18" i="3"/>
  <c r="L19" i="3"/>
  <c r="L20" i="3"/>
  <c r="L21" i="3"/>
  <c r="L22" i="3"/>
  <c r="L23" i="3"/>
  <c r="L24" i="3"/>
  <c r="L25" i="3"/>
  <c r="L26" i="3"/>
  <c r="L27" i="3"/>
  <c r="L28" i="3"/>
  <c r="L29" i="3"/>
  <c r="L30" i="3"/>
  <c r="L31" i="3"/>
  <c r="L32" i="3"/>
  <c r="L33" i="3"/>
  <c r="L34" i="3"/>
  <c r="L35" i="3"/>
  <c r="L36" i="3"/>
  <c r="L37" i="3"/>
  <c r="L38" i="3"/>
  <c r="M15" i="3"/>
  <c r="M16" i="3"/>
  <c r="M17" i="3"/>
  <c r="M18" i="3"/>
  <c r="M19" i="3"/>
  <c r="M20" i="3"/>
  <c r="M21" i="3"/>
  <c r="M22" i="3"/>
  <c r="M23" i="3"/>
  <c r="M24" i="3"/>
  <c r="M25" i="3"/>
  <c r="M26" i="3"/>
  <c r="M27" i="3"/>
  <c r="M28" i="3"/>
  <c r="M29" i="3"/>
  <c r="M30" i="3"/>
  <c r="M31" i="3"/>
  <c r="M32" i="3"/>
  <c r="M33" i="3"/>
  <c r="M34" i="3"/>
  <c r="M35" i="3"/>
  <c r="M36" i="3"/>
  <c r="M37" i="3"/>
  <c r="M38" i="3"/>
  <c r="M14" i="3"/>
  <c r="L15" i="3"/>
  <c r="L16" i="3"/>
  <c r="L17" i="3"/>
  <c r="L14" i="3"/>
  <c r="K14" i="3"/>
  <c r="I15" i="3"/>
  <c r="J15" i="3"/>
  <c r="I16" i="3"/>
  <c r="J16" i="3"/>
  <c r="I17" i="3"/>
  <c r="J17" i="3"/>
  <c r="I18" i="3"/>
  <c r="J18" i="3"/>
  <c r="I19" i="3"/>
  <c r="J19" i="3"/>
  <c r="I20" i="3"/>
  <c r="J20" i="3"/>
  <c r="I21" i="3"/>
  <c r="J21" i="3"/>
  <c r="I22" i="3"/>
  <c r="J22" i="3"/>
  <c r="I23" i="3"/>
  <c r="J23" i="3"/>
  <c r="I24" i="3"/>
  <c r="J24" i="3"/>
  <c r="I25" i="3"/>
  <c r="J25" i="3"/>
  <c r="I26" i="3"/>
  <c r="J26" i="3"/>
  <c r="I27" i="3"/>
  <c r="J27" i="3"/>
  <c r="I28" i="3"/>
  <c r="J28" i="3"/>
  <c r="I29" i="3"/>
  <c r="J29" i="3"/>
  <c r="I30" i="3"/>
  <c r="J30" i="3"/>
  <c r="I31" i="3"/>
  <c r="J31" i="3"/>
  <c r="I32" i="3"/>
  <c r="J32" i="3"/>
  <c r="I33" i="3"/>
  <c r="J33" i="3"/>
  <c r="I34" i="3"/>
  <c r="J34" i="3"/>
  <c r="I35" i="3"/>
  <c r="J35" i="3"/>
  <c r="I36" i="3"/>
  <c r="J36" i="3"/>
  <c r="I37" i="3"/>
  <c r="J37" i="3"/>
  <c r="I38" i="3"/>
  <c r="J38" i="3"/>
  <c r="J14" i="3"/>
  <c r="I14" i="3"/>
  <c r="H15" i="3"/>
  <c r="H16" i="3"/>
  <c r="H17" i="3"/>
  <c r="H18" i="3"/>
  <c r="H19" i="3"/>
  <c r="H20" i="3"/>
  <c r="H21" i="3"/>
  <c r="H22" i="3"/>
  <c r="H23" i="3"/>
  <c r="H24" i="3"/>
  <c r="H25" i="3"/>
  <c r="H26" i="3"/>
  <c r="H27" i="3"/>
  <c r="H28" i="3"/>
  <c r="H29" i="3"/>
  <c r="H30" i="3"/>
  <c r="H31" i="3"/>
  <c r="H32" i="3"/>
  <c r="H33" i="3"/>
  <c r="H34" i="3"/>
  <c r="H35" i="3"/>
  <c r="H36" i="3"/>
  <c r="H37" i="3"/>
  <c r="H38" i="3"/>
  <c r="H14" i="3"/>
  <c r="K9" i="13" a="1"/>
  <c r="Q14" i="3" a="1"/>
  <c r="K9" i="13" l="1"/>
  <c r="Q14" i="3"/>
</calcChain>
</file>

<file path=xl/metadata.xml><?xml version="1.0" encoding="utf-8"?>
<metadata xmlns="http://schemas.openxmlformats.org/spreadsheetml/2006/main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haredStrings.xml><?xml version="1.0" encoding="utf-8"?>
<sst xmlns="http://schemas.openxmlformats.org/spreadsheetml/2006/main" count="371" uniqueCount="105">
  <si>
    <t>Questions</t>
  </si>
  <si>
    <t>Employee ID</t>
  </si>
  <si>
    <t>Employee Name</t>
  </si>
  <si>
    <t>Department</t>
  </si>
  <si>
    <t>Performance Rating</t>
  </si>
  <si>
    <t>EMP001</t>
  </si>
  <si>
    <t>Sales</t>
  </si>
  <si>
    <t>EMP002</t>
  </si>
  <si>
    <t>IT</t>
  </si>
  <si>
    <t>EMP003</t>
  </si>
  <si>
    <t>HR</t>
  </si>
  <si>
    <t>EMP004</t>
  </si>
  <si>
    <t>Finance</t>
  </si>
  <si>
    <t>EMP005</t>
  </si>
  <si>
    <t>Operations</t>
  </si>
  <si>
    <t>EMP006</t>
  </si>
  <si>
    <t>EMP007</t>
  </si>
  <si>
    <t>EMP008</t>
  </si>
  <si>
    <t>EMP009</t>
  </si>
  <si>
    <t>EMP010</t>
  </si>
  <si>
    <t>EMP011</t>
  </si>
  <si>
    <t>EMP012</t>
  </si>
  <si>
    <t>EMP013</t>
  </si>
  <si>
    <t>EMP014</t>
  </si>
  <si>
    <t>EMP015</t>
  </si>
  <si>
    <t>EMP016</t>
  </si>
  <si>
    <t>EMP017</t>
  </si>
  <si>
    <t>EMP018</t>
  </si>
  <si>
    <t>EMP019</t>
  </si>
  <si>
    <t>EMP020</t>
  </si>
  <si>
    <t>EMP021</t>
  </si>
  <si>
    <t>EMP022</t>
  </si>
  <si>
    <t>EMP023</t>
  </si>
  <si>
    <t>EMP024</t>
  </si>
  <si>
    <t>EMP025</t>
  </si>
  <si>
    <t>Salary</t>
  </si>
  <si>
    <t>Experience Years</t>
  </si>
  <si>
    <t>Bonus Eligible</t>
  </si>
  <si>
    <t>Yes</t>
  </si>
  <si>
    <t>No</t>
  </si>
  <si>
    <t>Bonus Amount</t>
  </si>
  <si>
    <t>Years</t>
  </si>
  <si>
    <t>Level</t>
  </si>
  <si>
    <t>Entry Level</t>
  </si>
  <si>
    <t>Junior</t>
  </si>
  <si>
    <t>Mid Level</t>
  </si>
  <si>
    <t>Senior</t>
  </si>
  <si>
    <t>Lead</t>
  </si>
  <si>
    <t>Principal</t>
  </si>
  <si>
    <t>Director</t>
  </si>
  <si>
    <t>Senior Director</t>
  </si>
  <si>
    <t>VP</t>
  </si>
  <si>
    <t>Executive</t>
  </si>
  <si>
    <t>Min Salary</t>
  </si>
  <si>
    <t>Max Salary</t>
  </si>
  <si>
    <t>John May</t>
  </si>
  <si>
    <t>Peter White</t>
  </si>
  <si>
    <t>Carl Nowak</t>
  </si>
  <si>
    <t>George Ramsay</t>
  </si>
  <si>
    <t>Mertl Pavel</t>
  </si>
  <si>
    <t>Sarah Chen</t>
  </si>
  <si>
    <t>Alice Johnson</t>
  </si>
  <si>
    <t>Bob Smith</t>
  </si>
  <si>
    <t>Carol Davis</t>
  </si>
  <si>
    <t>Diana Prince</t>
  </si>
  <si>
    <t>Evan Moore</t>
  </si>
  <si>
    <t>Frank Miller</t>
  </si>
  <si>
    <t>Grace Lee</t>
  </si>
  <si>
    <t>Henry Wilson</t>
  </si>
  <si>
    <t>Iris Anderson</t>
  </si>
  <si>
    <t>Jack Brown</t>
  </si>
  <si>
    <t>Karen Thomas</t>
  </si>
  <si>
    <t>Liam Martin</t>
  </si>
  <si>
    <t>Maria Garcia</t>
  </si>
  <si>
    <t>Nina Taylor</t>
  </si>
  <si>
    <t>Oscar Harris</t>
  </si>
  <si>
    <t>Patricia Clark</t>
  </si>
  <si>
    <t>Quinn Lewis</t>
  </si>
  <si>
    <t>Rachel Walker</t>
  </si>
  <si>
    <t>Steve Hall</t>
  </si>
  <si>
    <t>Find bonus amount using XLOOKUP (modern alternative to VLOOKUP). Search for Performance Rating and return Bonus Amount, with error handling?</t>
  </si>
  <si>
    <t>Find department salary max using XLOOKUP with exact match. If department not found, return 'Invalid Department'?</t>
  </si>
  <si>
    <t>Return Bonus Amount from row 3 of performance_bonus_lookup table using INDEX?</t>
  </si>
  <si>
    <t>Find bonus amount for an employee based on their Performance Rating. Use VLOOKUP in performance_bonus_lookup table</t>
  </si>
  <si>
    <t>Find salary range for an employee's department. Use VLOOKUP in department_salary_brackets</t>
  </si>
  <si>
    <t>Find the position/row number of 'carl nowak' ?</t>
  </si>
  <si>
    <t>Get the 5th employee's name from the Employee Name ?</t>
  </si>
  <si>
    <t>Return the salary value from position 5 in the Salary column ?</t>
  </si>
  <si>
    <t>Find position of Performance Rating 4 in the performance_bonus_lookup table?</t>
  </si>
  <si>
    <t>Find bonus amount for a specific performance rating using INDEX/MATCH combination?</t>
  </si>
  <si>
    <t>Find department's maximum salary using INDEX/MATCH on department_salary_brackets?</t>
  </si>
  <si>
    <t>Find position of Performance Rating 5 using XMATCH in performance_bonus_lookup?</t>
  </si>
  <si>
    <t>Find experience level position using XMATCH with approximate match (nearest value)?</t>
  </si>
  <si>
    <t>Create department bonus multiplier using CHOOSE. Performance Rating 1-5 maps to 0%, 5%, 10%, 15%, 20% multiplier?</t>
  </si>
  <si>
    <t>Return department number code using CHOOSE. Sales=1, IT=2, HR=3, Finance=4, Operations=5?</t>
  </si>
  <si>
    <t>Return month name using CHOOSE function given month number?</t>
  </si>
  <si>
    <t>Find which column position contains 'Salary' header ?</t>
  </si>
  <si>
    <t>Find salary of 'alice johnson' without using column number (INDEX/MATCH combination)?</t>
  </si>
  <si>
    <t>Find position of 'alice johnson' in Employee Name column using XMATCH ?</t>
  </si>
  <si>
    <t>2_Min Range</t>
  </si>
  <si>
    <t>2_Max Range</t>
  </si>
  <si>
    <t>Get salary of employee 3 rows down from header row using OFFSET ?</t>
  </si>
  <si>
    <t>Get experience years 1 column right from header position using OFFSET?</t>
  </si>
  <si>
    <t>Get department name 2 from header position using OFFSET ?</t>
  </si>
  <si>
    <t>Reference a cell using text string. If cell contains 'E15', use INDIRECT to reference salary in cell E15?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</si>
</sst>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xmlns:xr9="http://schemas.microsoft.com/office/spreadsheetml/2016/revision9" mc:Ignorable="x14ac x16r2 xr xr9">
  <fonts count="4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sz val="12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2"/>
        <bgColor indexed="64"/>
      </patternFill>
    </fill>
    <fill>
      <patternFill patternType="solid">
        <fgColor rgb="FFFFFF00"/>
        <bgColor indexed="64"/>
      </patternFill>
    </fill>
  </fills>
  <borders count="1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24">
    <xf numFmtId="0" fontId="0" fillId="0" borderId="0" xfId="0"/>
    <xf numFmtId="0" fontId="0" fillId="0" borderId="1" xfId="0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/>
    </xf>
    <xf numFmtId="0" fontId="3" fillId="0" borderId="0" xfId="0" applyFont="1"/>
    <xf numFmtId="0" fontId="0" fillId="0" borderId="0" xfId="0" applyAlignment="1">
      <alignment horizontal="center" vertical="center"/>
    </xf>
    <xf numFmtId="0" fontId="0" fillId="0" borderId="0" xfId="0" applyAlignment="1">
      <alignment horizontal="center"/>
    </xf>
    <xf numFmtId="0" fontId="1" fillId="2" borderId="1" xfId="0" applyFont="1" applyFill="1" applyBorder="1" applyAlignment="1">
      <alignment horizontal="center" vertical="center" wrapText="1"/>
    </xf>
    <xf numFmtId="14" fontId="0" fillId="0" borderId="1" xfId="0" applyNumberFormat="1" applyBorder="1" applyAlignment="1">
      <alignment horizontal="center"/>
    </xf>
    <xf numFmtId="0" fontId="0" fillId="0" borderId="1" xfId="0" applyBorder="1" applyAlignment="1">
      <alignment horizontal="center"/>
    </xf>
    <xf numFmtId="0" fontId="0" fillId="0" borderId="2" xfId="0" applyBorder="1" applyAlignment="1">
      <alignment horizontal="center"/>
    </xf>
    <xf numFmtId="0" fontId="0" fillId="0" borderId="4" xfId="0" applyBorder="1" applyAlignment="1">
      <alignment horizontal="center"/>
    </xf>
    <xf numFmtId="0" fontId="1" fillId="0" borderId="1" xfId="0" applyFont="1" applyBorder="1" applyAlignment="1">
      <alignment horizontal="center" vertical="center"/>
    </xf>
    <xf numFmtId="0" fontId="2" fillId="3" borderId="0" xfId="0" applyFont="1" applyFill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3" fillId="0" borderId="0" xfId="0" applyFont="1" applyAlignment="1">
      <alignment horizontal="center"/>
    </xf>
    <xf numFmtId="9" fontId="3" fillId="0" borderId="0" xfId="0" applyNumberFormat="1" applyFont="1" applyAlignment="1">
      <alignment horizontal="center"/>
    </xf>
    <xf numFmtId="0" fontId="0" fillId="0" borderId="0" xfId="0" applyAlignment="1">
      <alignment horizontal="center"/>
    </xf>
    <xf numFmtId="0" fontId="2" fillId="2" borderId="7" xfId="0" applyFont="1" applyFill="1" applyBorder="1" applyAlignment="1">
      <alignment horizontal="center" vertical="center"/>
    </xf>
    <xf numFmtId="0" fontId="2" fillId="2" borderId="8" xfId="0" applyFont="1" applyFill="1" applyBorder="1" applyAlignment="1">
      <alignment horizontal="center" vertical="center"/>
    </xf>
    <xf numFmtId="0" fontId="2" fillId="2" borderId="9" xfId="0" applyFont="1" applyFill="1" applyBorder="1" applyAlignment="1">
      <alignment horizontal="center" vertical="center"/>
    </xf>
    <xf numFmtId="0" fontId="0" fillId="0" borderId="1" xfId="0" applyBorder="1" applyAlignment="1">
      <alignment horizontal="left"/>
    </xf>
    <xf numFmtId="0" fontId="0" fillId="0" borderId="3" xfId="0" applyBorder="1" applyAlignment="1">
      <alignment horizontal="left"/>
    </xf>
    <xf numFmtId="0" fontId="0" fillId="0" borderId="5" xfId="0" applyBorder="1" applyAlignment="1">
      <alignment horizontal="left"/>
    </xf>
    <xf numFmtId="0" fontId="0" fillId="0" borderId="6" xfId="0" applyBorder="1" applyAlignment="1">
      <alignment horizontal="left"/>
    </xf>
  </cellXfs>
  <cellStyles count="1">
    <cellStyle name="Normal" xfId="0" builtinId="0"/>
  </cellStyles>
  <dxfs count="0"/>
  <tableStyles count="1" defaultTableStyle="TableStyleMedium2" defaultPivotStyle="PivotStyleLight16">
    <tableStyle name="Invisible" pivot="0" table="0" count="0" xr9:uid="{E0E61BF6-50F8-4E94-9DB0-90E29C291136}"/>
  </tableStyle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calcChain" Target="calcChain.xml"/><Relationship Id="rId5" Type="http://schemas.openxmlformats.org/officeDocument/2006/relationships/worksheet" Target="worksheets/sheet5.xml"/><Relationship Id="rId10" Type="http://schemas.openxmlformats.org/officeDocument/2006/relationships/sheetMetadata" Target="metadata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501724A-3CE4-4798-A357-7C8708367A42}">
  <dimension ref="A1:R39"/>
  <sheetViews>
    <sheetView showGridLines="0" tabSelected="1" workbookViewId="0">
      <selection sqref="A1:G1"/>
    </sheetView>
  </sheetViews>
  <sheetFormatPr defaultRowHeight="14.4" x14ac:dyDescent="0.3"/>
  <cols>
    <col min="1" max="1" width="10" style="5" customWidth="1"/>
    <col min="2" max="2" width="16.109375" style="5" customWidth="1"/>
    <col min="3" max="3" width="15" style="5" customWidth="1"/>
    <col min="4" max="4" width="16.6640625" style="5" customWidth="1"/>
    <col min="5" max="5" width="14.77734375" style="5" customWidth="1"/>
    <col min="6" max="6" width="13.21875" style="5" customWidth="1"/>
    <col min="7" max="7" width="34.88671875" style="5" customWidth="1"/>
    <col min="9" max="9" width="13.44140625" style="4" bestFit="1" customWidth="1"/>
    <col min="10" max="10" width="13.77734375" bestFit="1" customWidth="1"/>
    <col min="14" max="14" width="11.5546875" bestFit="1" customWidth="1"/>
    <col min="17" max="17" width="11.5546875" bestFit="1" customWidth="1"/>
  </cols>
  <sheetData>
    <row r="1" spans="1:18" ht="25.2" customHeight="1" x14ac:dyDescent="0.3">
      <c r="A1" s="17" t="s">
        <v>0</v>
      </c>
      <c r="B1" s="18"/>
      <c r="C1" s="18"/>
      <c r="D1" s="18"/>
      <c r="E1" s="18"/>
      <c r="F1" s="18"/>
      <c r="G1" s="19"/>
    </row>
    <row r="2" spans="1:18" x14ac:dyDescent="0.3">
      <c r="A2" s="9">
        <v>1</v>
      </c>
      <c r="B2" s="20" t="s">
        <v>83</v>
      </c>
      <c r="C2" s="20"/>
      <c r="D2" s="20"/>
      <c r="E2" s="20"/>
      <c r="F2" s="20"/>
      <c r="G2" s="21"/>
    </row>
    <row r="3" spans="1:18" x14ac:dyDescent="0.3">
      <c r="A3" s="9">
        <v>2</v>
      </c>
      <c r="B3" s="20" t="s">
        <v>84</v>
      </c>
      <c r="C3" s="20"/>
      <c r="D3" s="20"/>
      <c r="E3" s="20"/>
      <c r="F3" s="20"/>
      <c r="G3" s="21"/>
    </row>
    <row r="4" spans="1:18" x14ac:dyDescent="0.3">
      <c r="A4" s="9">
        <v>3</v>
      </c>
      <c r="B4" s="20" t="s">
        <v>88</v>
      </c>
      <c r="C4" s="20"/>
      <c r="D4" s="20"/>
      <c r="E4" s="20"/>
      <c r="F4" s="20"/>
      <c r="G4" s="21"/>
    </row>
    <row r="5" spans="1:18" x14ac:dyDescent="0.3">
      <c r="A5" s="9">
        <v>4</v>
      </c>
      <c r="B5" s="20" t="s">
        <v>80</v>
      </c>
      <c r="C5" s="20"/>
      <c r="D5" s="20"/>
      <c r="E5" s="20"/>
      <c r="F5" s="20"/>
      <c r="G5" s="21"/>
    </row>
    <row r="6" spans="1:18" x14ac:dyDescent="0.3">
      <c r="A6" s="9">
        <v>5</v>
      </c>
      <c r="B6" s="20" t="s">
        <v>81</v>
      </c>
      <c r="C6" s="20"/>
      <c r="D6" s="20"/>
      <c r="E6" s="20"/>
      <c r="F6" s="20"/>
      <c r="G6" s="21"/>
    </row>
    <row r="7" spans="1:18" x14ac:dyDescent="0.3">
      <c r="A7" s="9">
        <v>6</v>
      </c>
      <c r="B7" s="20" t="s">
        <v>86</v>
      </c>
      <c r="C7" s="20"/>
      <c r="D7" s="20"/>
      <c r="E7" s="20"/>
      <c r="F7" s="20"/>
      <c r="G7" s="21"/>
    </row>
    <row r="8" spans="1:18" x14ac:dyDescent="0.3">
      <c r="A8" s="9">
        <v>7</v>
      </c>
      <c r="B8" s="20" t="s">
        <v>87</v>
      </c>
      <c r="C8" s="20"/>
      <c r="D8" s="20"/>
      <c r="E8" s="20"/>
      <c r="F8" s="20"/>
      <c r="G8" s="21"/>
    </row>
    <row r="9" spans="1:18" x14ac:dyDescent="0.3">
      <c r="A9" s="9">
        <v>8</v>
      </c>
      <c r="B9" s="20" t="s">
        <v>82</v>
      </c>
      <c r="C9" s="20"/>
      <c r="D9" s="20"/>
      <c r="E9" s="20"/>
      <c r="F9" s="20"/>
      <c r="G9" s="21"/>
    </row>
    <row r="10" spans="1:18" ht="15" thickBot="1" x14ac:dyDescent="0.35">
      <c r="A10" s="10">
        <v>9</v>
      </c>
      <c r="B10" s="22" t="s">
        <v>85</v>
      </c>
      <c r="C10" s="22"/>
      <c r="D10" s="22"/>
      <c r="E10" s="22"/>
      <c r="F10" s="22"/>
      <c r="G10" s="23"/>
    </row>
    <row r="11" spans="1:18" x14ac:dyDescent="0.3">
      <c r="B11" s="16"/>
      <c r="C11" s="16"/>
      <c r="D11" s="16"/>
      <c r="E11" s="16"/>
      <c r="F11" s="16"/>
      <c r="G11" s="16"/>
    </row>
    <row r="13" spans="1:18" s="3" customFormat="1" ht="28.8" x14ac:dyDescent="0.3">
      <c r="A13" s="6" t="s">
        <v>1</v>
      </c>
      <c r="B13" s="6" t="s">
        <v>2</v>
      </c>
      <c r="C13" s="6" t="s">
        <v>3</v>
      </c>
      <c r="D13" s="6" t="s">
        <v>4</v>
      </c>
      <c r="E13" s="6" t="s">
        <v>35</v>
      </c>
      <c r="F13" s="6" t="s">
        <v>36</v>
      </c>
      <c r="G13" s="2" t="s">
        <v>37</v>
      </c>
      <c r="H13" s="12">
        <v>1</v>
      </c>
      <c r="I13" s="12" t="s">
        <v>99</v>
      </c>
      <c r="J13" s="12" t="s">
        <v>100</v>
      </c>
      <c r="K13" s="12">
        <v>3</v>
      </c>
      <c r="L13" s="12">
        <v>4</v>
      </c>
      <c r="M13" s="12">
        <v>5</v>
      </c>
      <c r="N13" s="12">
        <v>6</v>
      </c>
      <c r="O13" s="12">
        <v>7</v>
      </c>
      <c r="P13" s="12">
        <v>8</v>
      </c>
      <c r="Q13" s="12">
        <v>9</v>
      </c>
      <c r="R13"/>
    </row>
    <row r="14" spans="1:18" s="3" customFormat="1" ht="15.6" x14ac:dyDescent="0.3">
      <c r="A14" s="1" t="s">
        <v>5</v>
      </c>
      <c r="B14" s="1" t="s">
        <v>55</v>
      </c>
      <c r="C14" s="1" t="s">
        <v>6</v>
      </c>
      <c r="D14" s="8">
        <v>3</v>
      </c>
      <c r="E14" s="8">
        <v>30000</v>
      </c>
      <c r="F14" s="8">
        <v>1</v>
      </c>
      <c r="G14" s="7" t="s">
        <v>38</v>
      </c>
      <c r="H14" s="13">
        <f>VLOOKUP(D14,performance_bonus!$A$1:$B$6,2,0)</f>
        <v>5000</v>
      </c>
      <c r="I14" s="13">
        <f>VLOOKUP(C14,department_salary_brackets!$A$1:$C$6,2,0)</f>
        <v>35000</v>
      </c>
      <c r="J14" s="13">
        <f>VLOOKUP(C14,department_salary_brackets!$A$1:$C$6,3,0)</f>
        <v>65000</v>
      </c>
      <c r="K14" s="13">
        <f>MATCH(4,performance_bonus!$A$1:$A$6,0)</f>
        <v>3</v>
      </c>
      <c r="L14" s="13">
        <f>_xlfn.XLOOKUP(D14,performance_bonus!$A$2:$A$6,performance_bonus!$B$2:$B$6,,0)</f>
        <v>5000</v>
      </c>
      <c r="M14" s="13">
        <f>_xlfn.XLOOKUP(C14,department_salary_brackets!$A$2:$A$6,department_salary_brackets!$C$2:$C$6,"Invalid Dept",0)</f>
        <v>65000</v>
      </c>
      <c r="N14" s="13" t="str">
        <f ca="1">OFFSET(A13,5,1)</f>
        <v>Mertl Pavel</v>
      </c>
      <c r="O14" s="13">
        <f ca="1">OFFSET(E13,5,0)</f>
        <v>50000</v>
      </c>
      <c r="P14" s="13">
        <f>INDEX(performance_bonus!B1:B6,4)</f>
        <v>5000</v>
      </c>
      <c r="Q14" s="13" t="str" cm="1">
        <f t="array" aca="1" ref="Q14" ca="1">INDIRECT("B16")</f>
        <v>Carl Nowak</v>
      </c>
    </row>
    <row r="15" spans="1:18" s="3" customFormat="1" ht="15.6" x14ac:dyDescent="0.3">
      <c r="A15" s="1" t="s">
        <v>7</v>
      </c>
      <c r="B15" s="1" t="s">
        <v>56</v>
      </c>
      <c r="C15" s="1" t="s">
        <v>8</v>
      </c>
      <c r="D15" s="8">
        <v>4</v>
      </c>
      <c r="E15" s="8">
        <v>35000</v>
      </c>
      <c r="F15" s="8">
        <v>2</v>
      </c>
      <c r="G15" s="7" t="s">
        <v>38</v>
      </c>
      <c r="H15" s="13">
        <f>VLOOKUP(D15,performance_bonus!$A$1:$B$6,2,0)</f>
        <v>7500</v>
      </c>
      <c r="I15" s="13">
        <f>VLOOKUP(C15,department_salary_brackets!$A$1:$C$6,2,0)</f>
        <v>40000</v>
      </c>
      <c r="J15" s="13">
        <f>VLOOKUP(C15,department_salary_brackets!$A$1:$C$6,3,0)</f>
        <v>70000</v>
      </c>
      <c r="K15" s="13"/>
      <c r="L15" s="13">
        <f>_xlfn.XLOOKUP(D15,performance_bonus!$A$2:$A$6,performance_bonus!$B$2:$B$6,,0)</f>
        <v>7500</v>
      </c>
      <c r="M15" s="13">
        <f>_xlfn.XLOOKUP(C15,department_salary_brackets!$A$2:$A$6,department_salary_brackets!$C$2:$C$6,"Invalid Dept",0)</f>
        <v>70000</v>
      </c>
      <c r="N15" s="13"/>
      <c r="O15" s="13"/>
      <c r="P15" s="13"/>
      <c r="Q15" s="13"/>
    </row>
    <row r="16" spans="1:18" s="3" customFormat="1" ht="15.6" x14ac:dyDescent="0.3">
      <c r="A16" s="1" t="s">
        <v>9</v>
      </c>
      <c r="B16" s="1" t="s">
        <v>57</v>
      </c>
      <c r="C16" s="1" t="s">
        <v>10</v>
      </c>
      <c r="D16" s="8">
        <v>5</v>
      </c>
      <c r="E16" s="8">
        <v>40000</v>
      </c>
      <c r="F16" s="8">
        <v>3</v>
      </c>
      <c r="G16" s="7" t="s">
        <v>38</v>
      </c>
      <c r="H16" s="13">
        <f>VLOOKUP(D16,performance_bonus!$A$1:$B$6,2,0)</f>
        <v>10000</v>
      </c>
      <c r="I16" s="13">
        <f>VLOOKUP(C16,department_salary_brackets!$A$1:$C$6,2,0)</f>
        <v>30000</v>
      </c>
      <c r="J16" s="13">
        <f>VLOOKUP(C16,department_salary_brackets!$A$1:$C$6,3,0)</f>
        <v>55000</v>
      </c>
      <c r="K16" s="13"/>
      <c r="L16" s="13">
        <f>_xlfn.XLOOKUP(D16,performance_bonus!$A$2:$A$6,performance_bonus!$B$2:$B$6,,0)</f>
        <v>10000</v>
      </c>
      <c r="M16" s="13">
        <f>_xlfn.XLOOKUP(C16,department_salary_brackets!$A$2:$A$6,department_salary_brackets!$C$2:$C$6,"Invalid Dept",0)</f>
        <v>55000</v>
      </c>
      <c r="N16" s="13"/>
      <c r="O16" s="13"/>
      <c r="P16" s="13"/>
      <c r="Q16" s="13"/>
    </row>
    <row r="17" spans="1:17" s="3" customFormat="1" ht="15.6" x14ac:dyDescent="0.3">
      <c r="A17" s="1" t="s">
        <v>11</v>
      </c>
      <c r="B17" s="1" t="s">
        <v>58</v>
      </c>
      <c r="C17" s="1" t="s">
        <v>12</v>
      </c>
      <c r="D17" s="8">
        <v>2</v>
      </c>
      <c r="E17" s="8">
        <v>45000</v>
      </c>
      <c r="F17" s="8">
        <v>4</v>
      </c>
      <c r="G17" s="7" t="s">
        <v>39</v>
      </c>
      <c r="H17" s="13">
        <f>VLOOKUP(D17,performance_bonus!$A$1:$B$6,2,0)</f>
        <v>2500</v>
      </c>
      <c r="I17" s="13">
        <f>VLOOKUP(C17,department_salary_brackets!$A$1:$C$6,2,0)</f>
        <v>45000</v>
      </c>
      <c r="J17" s="13">
        <f>VLOOKUP(C17,department_salary_brackets!$A$1:$C$6,3,0)</f>
        <v>75000</v>
      </c>
      <c r="K17" s="13"/>
      <c r="L17" s="13">
        <f>_xlfn.XLOOKUP(D17,performance_bonus!$A$2:$A$6,performance_bonus!$B$2:$B$6,,0)</f>
        <v>2500</v>
      </c>
      <c r="M17" s="13">
        <f>_xlfn.XLOOKUP(C17,department_salary_brackets!$A$2:$A$6,department_salary_brackets!$C$2:$C$6,"Invalid Dept",0)</f>
        <v>75000</v>
      </c>
      <c r="N17" s="13"/>
      <c r="O17" s="13"/>
      <c r="P17" s="13"/>
      <c r="Q17" s="13"/>
    </row>
    <row r="18" spans="1:17" s="3" customFormat="1" ht="15.6" x14ac:dyDescent="0.3">
      <c r="A18" s="1" t="s">
        <v>13</v>
      </c>
      <c r="B18" s="1" t="s">
        <v>59</v>
      </c>
      <c r="C18" s="1" t="s">
        <v>14</v>
      </c>
      <c r="D18" s="8">
        <v>3</v>
      </c>
      <c r="E18" s="8">
        <v>50000</v>
      </c>
      <c r="F18" s="8">
        <v>5</v>
      </c>
      <c r="G18" s="7" t="s">
        <v>38</v>
      </c>
      <c r="H18" s="13">
        <f>VLOOKUP(D18,performance_bonus!$A$1:$B$6,2,0)</f>
        <v>5000</v>
      </c>
      <c r="I18" s="13">
        <f>VLOOKUP(C18,department_salary_brackets!$A$1:$C$6,2,0)</f>
        <v>32000</v>
      </c>
      <c r="J18" s="13">
        <f>VLOOKUP(C18,department_salary_brackets!$A$1:$C$6,3,0)</f>
        <v>60000</v>
      </c>
      <c r="K18" s="13"/>
      <c r="L18" s="13">
        <f>_xlfn.XLOOKUP(D18,performance_bonus!$A$2:$A$6,performance_bonus!$B$2:$B$6,,0)</f>
        <v>5000</v>
      </c>
      <c r="M18" s="13">
        <f>_xlfn.XLOOKUP(C18,department_salary_brackets!$A$2:$A$6,department_salary_brackets!$C$2:$C$6,"Invalid Dept",0)</f>
        <v>60000</v>
      </c>
      <c r="N18" s="13"/>
      <c r="O18" s="13"/>
      <c r="P18" s="13"/>
      <c r="Q18" s="13"/>
    </row>
    <row r="19" spans="1:17" s="3" customFormat="1" ht="15.6" x14ac:dyDescent="0.3">
      <c r="A19" s="1" t="s">
        <v>15</v>
      </c>
      <c r="B19" s="1" t="s">
        <v>60</v>
      </c>
      <c r="C19" s="1" t="s">
        <v>6</v>
      </c>
      <c r="D19" s="8">
        <v>4</v>
      </c>
      <c r="E19" s="8">
        <v>55000</v>
      </c>
      <c r="F19" s="8">
        <v>6</v>
      </c>
      <c r="G19" s="7" t="s">
        <v>38</v>
      </c>
      <c r="H19" s="13">
        <f>VLOOKUP(D19,performance_bonus!$A$1:$B$6,2,0)</f>
        <v>7500</v>
      </c>
      <c r="I19" s="13">
        <f>VLOOKUP(C19,department_salary_brackets!$A$1:$C$6,2,0)</f>
        <v>35000</v>
      </c>
      <c r="J19" s="13">
        <f>VLOOKUP(C19,department_salary_brackets!$A$1:$C$6,3,0)</f>
        <v>65000</v>
      </c>
      <c r="K19" s="13"/>
      <c r="L19" s="13">
        <f>_xlfn.XLOOKUP(D19,performance_bonus!$A$2:$A$6,performance_bonus!$B$2:$B$6,,0)</f>
        <v>7500</v>
      </c>
      <c r="M19" s="13">
        <f>_xlfn.XLOOKUP(C19,department_salary_brackets!$A$2:$A$6,department_salary_brackets!$C$2:$C$6,"Invalid Dept",0)</f>
        <v>65000</v>
      </c>
      <c r="N19" s="13"/>
      <c r="O19" s="13"/>
      <c r="P19" s="13"/>
      <c r="Q19" s="13"/>
    </row>
    <row r="20" spans="1:17" s="3" customFormat="1" ht="15.6" x14ac:dyDescent="0.3">
      <c r="A20" s="1" t="s">
        <v>16</v>
      </c>
      <c r="B20" s="1" t="s">
        <v>61</v>
      </c>
      <c r="C20" s="1" t="s">
        <v>8</v>
      </c>
      <c r="D20" s="8">
        <v>5</v>
      </c>
      <c r="E20" s="8">
        <v>60000</v>
      </c>
      <c r="F20" s="8">
        <v>7</v>
      </c>
      <c r="G20" s="7" t="s">
        <v>38</v>
      </c>
      <c r="H20" s="13">
        <f>VLOOKUP(D20,performance_bonus!$A$1:$B$6,2,0)</f>
        <v>10000</v>
      </c>
      <c r="I20" s="13">
        <f>VLOOKUP(C20,department_salary_brackets!$A$1:$C$6,2,0)</f>
        <v>40000</v>
      </c>
      <c r="J20" s="13">
        <f>VLOOKUP(C20,department_salary_brackets!$A$1:$C$6,3,0)</f>
        <v>70000</v>
      </c>
      <c r="K20" s="13"/>
      <c r="L20" s="13">
        <f>_xlfn.XLOOKUP(D20,performance_bonus!$A$2:$A$6,performance_bonus!$B$2:$B$6,,0)</f>
        <v>10000</v>
      </c>
      <c r="M20" s="13">
        <f>_xlfn.XLOOKUP(C20,department_salary_brackets!$A$2:$A$6,department_salary_brackets!$C$2:$C$6,"Invalid Dept",0)</f>
        <v>70000</v>
      </c>
      <c r="N20" s="13"/>
      <c r="O20" s="13"/>
      <c r="P20" s="13"/>
      <c r="Q20" s="13"/>
    </row>
    <row r="21" spans="1:17" s="3" customFormat="1" ht="15.6" x14ac:dyDescent="0.3">
      <c r="A21" s="1" t="s">
        <v>17</v>
      </c>
      <c r="B21" s="1" t="s">
        <v>62</v>
      </c>
      <c r="C21" s="1" t="s">
        <v>10</v>
      </c>
      <c r="D21" s="8">
        <v>3</v>
      </c>
      <c r="E21" s="8">
        <v>30000</v>
      </c>
      <c r="F21" s="8">
        <v>8</v>
      </c>
      <c r="G21" s="7" t="s">
        <v>39</v>
      </c>
      <c r="H21" s="13">
        <f>VLOOKUP(D21,performance_bonus!$A$1:$B$6,2,0)</f>
        <v>5000</v>
      </c>
      <c r="I21" s="13">
        <f>VLOOKUP(C21,department_salary_brackets!$A$1:$C$6,2,0)</f>
        <v>30000</v>
      </c>
      <c r="J21" s="13">
        <f>VLOOKUP(C21,department_salary_brackets!$A$1:$C$6,3,0)</f>
        <v>55000</v>
      </c>
      <c r="K21" s="13"/>
      <c r="L21" s="13">
        <f>_xlfn.XLOOKUP(D21,performance_bonus!$A$2:$A$6,performance_bonus!$B$2:$B$6,,0)</f>
        <v>5000</v>
      </c>
      <c r="M21" s="13">
        <f>_xlfn.XLOOKUP(C21,department_salary_brackets!$A$2:$A$6,department_salary_brackets!$C$2:$C$6,"Invalid Dept",0)</f>
        <v>55000</v>
      </c>
      <c r="N21" s="13"/>
      <c r="O21" s="13"/>
      <c r="P21" s="13"/>
      <c r="Q21" s="13"/>
    </row>
    <row r="22" spans="1:17" s="3" customFormat="1" ht="15.6" x14ac:dyDescent="0.3">
      <c r="A22" s="1" t="s">
        <v>18</v>
      </c>
      <c r="B22" s="1" t="s">
        <v>63</v>
      </c>
      <c r="C22" s="1" t="s">
        <v>12</v>
      </c>
      <c r="D22" s="8">
        <v>4</v>
      </c>
      <c r="E22" s="8">
        <v>35000</v>
      </c>
      <c r="F22" s="8">
        <v>9</v>
      </c>
      <c r="G22" s="7" t="s">
        <v>38</v>
      </c>
      <c r="H22" s="13">
        <f>VLOOKUP(D22,performance_bonus!$A$1:$B$6,2,0)</f>
        <v>7500</v>
      </c>
      <c r="I22" s="13">
        <f>VLOOKUP(C22,department_salary_brackets!$A$1:$C$6,2,0)</f>
        <v>45000</v>
      </c>
      <c r="J22" s="13">
        <f>VLOOKUP(C22,department_salary_brackets!$A$1:$C$6,3,0)</f>
        <v>75000</v>
      </c>
      <c r="K22" s="13"/>
      <c r="L22" s="13">
        <f>_xlfn.XLOOKUP(D22,performance_bonus!$A$2:$A$6,performance_bonus!$B$2:$B$6,,0)</f>
        <v>7500</v>
      </c>
      <c r="M22" s="13">
        <f>_xlfn.XLOOKUP(C22,department_salary_brackets!$A$2:$A$6,department_salary_brackets!$C$2:$C$6,"Invalid Dept",0)</f>
        <v>75000</v>
      </c>
      <c r="N22" s="13"/>
      <c r="O22" s="13"/>
      <c r="P22" s="13"/>
      <c r="Q22" s="13"/>
    </row>
    <row r="23" spans="1:17" s="3" customFormat="1" ht="15.6" x14ac:dyDescent="0.3">
      <c r="A23" s="1" t="s">
        <v>19</v>
      </c>
      <c r="B23" s="1" t="s">
        <v>64</v>
      </c>
      <c r="C23" s="1" t="s">
        <v>14</v>
      </c>
      <c r="D23" s="8">
        <v>2</v>
      </c>
      <c r="E23" s="8">
        <v>40000</v>
      </c>
      <c r="F23" s="8">
        <v>10</v>
      </c>
      <c r="G23" s="7" t="s">
        <v>39</v>
      </c>
      <c r="H23" s="13">
        <f>VLOOKUP(D23,performance_bonus!$A$1:$B$6,2,0)</f>
        <v>2500</v>
      </c>
      <c r="I23" s="13">
        <f>VLOOKUP(C23,department_salary_brackets!$A$1:$C$6,2,0)</f>
        <v>32000</v>
      </c>
      <c r="J23" s="13">
        <f>VLOOKUP(C23,department_salary_brackets!$A$1:$C$6,3,0)</f>
        <v>60000</v>
      </c>
      <c r="K23" s="13"/>
      <c r="L23" s="13">
        <f>_xlfn.XLOOKUP(D23,performance_bonus!$A$2:$A$6,performance_bonus!$B$2:$B$6,,0)</f>
        <v>2500</v>
      </c>
      <c r="M23" s="13">
        <f>_xlfn.XLOOKUP(C23,department_salary_brackets!$A$2:$A$6,department_salary_brackets!$C$2:$C$6,"Invalid Dept",0)</f>
        <v>60000</v>
      </c>
      <c r="N23" s="13"/>
      <c r="O23" s="13"/>
      <c r="P23" s="13"/>
      <c r="Q23" s="13"/>
    </row>
    <row r="24" spans="1:17" s="3" customFormat="1" ht="15.6" x14ac:dyDescent="0.3">
      <c r="A24" s="1" t="s">
        <v>20</v>
      </c>
      <c r="B24" s="1" t="s">
        <v>65</v>
      </c>
      <c r="C24" s="1" t="s">
        <v>6</v>
      </c>
      <c r="D24" s="8">
        <v>5</v>
      </c>
      <c r="E24" s="8">
        <v>45000</v>
      </c>
      <c r="F24" s="8">
        <v>2</v>
      </c>
      <c r="G24" s="7" t="s">
        <v>38</v>
      </c>
      <c r="H24" s="13">
        <f>VLOOKUP(D24,performance_bonus!$A$1:$B$6,2,0)</f>
        <v>10000</v>
      </c>
      <c r="I24" s="13">
        <f>VLOOKUP(C24,department_salary_brackets!$A$1:$C$6,2,0)</f>
        <v>35000</v>
      </c>
      <c r="J24" s="13">
        <f>VLOOKUP(C24,department_salary_brackets!$A$1:$C$6,3,0)</f>
        <v>65000</v>
      </c>
      <c r="K24" s="13"/>
      <c r="L24" s="13">
        <f>_xlfn.XLOOKUP(D24,performance_bonus!$A$2:$A$6,performance_bonus!$B$2:$B$6,,0)</f>
        <v>10000</v>
      </c>
      <c r="M24" s="13">
        <f>_xlfn.XLOOKUP(C24,department_salary_brackets!$A$2:$A$6,department_salary_brackets!$C$2:$C$6,"Invalid Dept",0)</f>
        <v>65000</v>
      </c>
      <c r="N24" s="13"/>
      <c r="O24" s="13"/>
      <c r="P24" s="13"/>
      <c r="Q24" s="13"/>
    </row>
    <row r="25" spans="1:17" s="3" customFormat="1" ht="15.6" x14ac:dyDescent="0.3">
      <c r="A25" s="1" t="s">
        <v>21</v>
      </c>
      <c r="B25" s="1" t="s">
        <v>66</v>
      </c>
      <c r="C25" s="1" t="s">
        <v>8</v>
      </c>
      <c r="D25" s="8">
        <v>3</v>
      </c>
      <c r="E25" s="8">
        <v>50000</v>
      </c>
      <c r="F25" s="8">
        <v>3</v>
      </c>
      <c r="G25" s="7" t="s">
        <v>39</v>
      </c>
      <c r="H25" s="13">
        <f>VLOOKUP(D25,performance_bonus!$A$1:$B$6,2,0)</f>
        <v>5000</v>
      </c>
      <c r="I25" s="13">
        <f>VLOOKUP(C25,department_salary_brackets!$A$1:$C$6,2,0)</f>
        <v>40000</v>
      </c>
      <c r="J25" s="13">
        <f>VLOOKUP(C25,department_salary_brackets!$A$1:$C$6,3,0)</f>
        <v>70000</v>
      </c>
      <c r="K25" s="13"/>
      <c r="L25" s="13">
        <f>_xlfn.XLOOKUP(D25,performance_bonus!$A$2:$A$6,performance_bonus!$B$2:$B$6,,0)</f>
        <v>5000</v>
      </c>
      <c r="M25" s="13">
        <f>_xlfn.XLOOKUP(C25,department_salary_brackets!$A$2:$A$6,department_salary_brackets!$C$2:$C$6,"Invalid Dept",0)</f>
        <v>70000</v>
      </c>
      <c r="N25" s="13"/>
      <c r="O25" s="13"/>
      <c r="P25" s="13"/>
      <c r="Q25" s="13"/>
    </row>
    <row r="26" spans="1:17" s="3" customFormat="1" ht="15.6" x14ac:dyDescent="0.3">
      <c r="A26" s="1" t="s">
        <v>22</v>
      </c>
      <c r="B26" s="1" t="s">
        <v>67</v>
      </c>
      <c r="C26" s="1" t="s">
        <v>10</v>
      </c>
      <c r="D26" s="8">
        <v>4</v>
      </c>
      <c r="E26" s="8">
        <v>55000</v>
      </c>
      <c r="F26" s="8">
        <v>4</v>
      </c>
      <c r="G26" s="7" t="s">
        <v>38</v>
      </c>
      <c r="H26" s="13">
        <f>VLOOKUP(D26,performance_bonus!$A$1:$B$6,2,0)</f>
        <v>7500</v>
      </c>
      <c r="I26" s="13">
        <f>VLOOKUP(C26,department_salary_brackets!$A$1:$C$6,2,0)</f>
        <v>30000</v>
      </c>
      <c r="J26" s="13">
        <f>VLOOKUP(C26,department_salary_brackets!$A$1:$C$6,3,0)</f>
        <v>55000</v>
      </c>
      <c r="K26" s="13"/>
      <c r="L26" s="13">
        <f>_xlfn.XLOOKUP(D26,performance_bonus!$A$2:$A$6,performance_bonus!$B$2:$B$6,,0)</f>
        <v>7500</v>
      </c>
      <c r="M26" s="13">
        <f>_xlfn.XLOOKUP(C26,department_salary_brackets!$A$2:$A$6,department_salary_brackets!$C$2:$C$6,"Invalid Dept",0)</f>
        <v>55000</v>
      </c>
      <c r="N26" s="13"/>
      <c r="O26" s="13"/>
      <c r="P26" s="13"/>
      <c r="Q26" s="13"/>
    </row>
    <row r="27" spans="1:17" ht="15.6" x14ac:dyDescent="0.3">
      <c r="A27" s="1" t="s">
        <v>23</v>
      </c>
      <c r="B27" s="1" t="s">
        <v>68</v>
      </c>
      <c r="C27" s="1" t="s">
        <v>12</v>
      </c>
      <c r="D27" s="8">
        <v>2</v>
      </c>
      <c r="E27" s="8">
        <v>60000</v>
      </c>
      <c r="F27" s="8">
        <v>5</v>
      </c>
      <c r="G27" s="7" t="s">
        <v>39</v>
      </c>
      <c r="H27" s="13">
        <f>VLOOKUP(D27,performance_bonus!$A$1:$B$6,2,0)</f>
        <v>2500</v>
      </c>
      <c r="I27" s="13">
        <f>VLOOKUP(C27,department_salary_brackets!$A$1:$C$6,2,0)</f>
        <v>45000</v>
      </c>
      <c r="J27" s="13">
        <f>VLOOKUP(C27,department_salary_brackets!$A$1:$C$6,3,0)</f>
        <v>75000</v>
      </c>
      <c r="K27" s="4"/>
      <c r="L27" s="13">
        <f>_xlfn.XLOOKUP(D27,performance_bonus!$A$2:$A$6,performance_bonus!$B$2:$B$6,,0)</f>
        <v>2500</v>
      </c>
      <c r="M27" s="13">
        <f>_xlfn.XLOOKUP(C27,department_salary_brackets!$A$2:$A$6,department_salary_brackets!$C$2:$C$6,"Invalid Dept",0)</f>
        <v>75000</v>
      </c>
      <c r="N27" s="4"/>
      <c r="O27" s="4"/>
      <c r="P27" s="4"/>
      <c r="Q27" s="4"/>
    </row>
    <row r="28" spans="1:17" ht="15.6" x14ac:dyDescent="0.3">
      <c r="A28" s="1" t="s">
        <v>24</v>
      </c>
      <c r="B28" s="1" t="s">
        <v>69</v>
      </c>
      <c r="C28" s="1" t="s">
        <v>14</v>
      </c>
      <c r="D28" s="8">
        <v>3</v>
      </c>
      <c r="E28" s="8">
        <v>30000</v>
      </c>
      <c r="F28" s="8">
        <v>1</v>
      </c>
      <c r="G28" s="7" t="s">
        <v>38</v>
      </c>
      <c r="H28" s="13">
        <f>VLOOKUP(D28,performance_bonus!$A$1:$B$6,2,0)</f>
        <v>5000</v>
      </c>
      <c r="I28" s="13">
        <f>VLOOKUP(C28,department_salary_brackets!$A$1:$C$6,2,0)</f>
        <v>32000</v>
      </c>
      <c r="J28" s="13">
        <f>VLOOKUP(C28,department_salary_brackets!$A$1:$C$6,3,0)</f>
        <v>60000</v>
      </c>
      <c r="K28" s="4"/>
      <c r="L28" s="13">
        <f>_xlfn.XLOOKUP(D28,performance_bonus!$A$2:$A$6,performance_bonus!$B$2:$B$6,,0)</f>
        <v>5000</v>
      </c>
      <c r="M28" s="13">
        <f>_xlfn.XLOOKUP(C28,department_salary_brackets!$A$2:$A$6,department_salary_brackets!$C$2:$C$6,"Invalid Dept",0)</f>
        <v>60000</v>
      </c>
      <c r="N28" s="4"/>
      <c r="O28" s="4"/>
      <c r="P28" s="4"/>
      <c r="Q28" s="4"/>
    </row>
    <row r="29" spans="1:17" ht="15.6" x14ac:dyDescent="0.3">
      <c r="A29" s="1" t="s">
        <v>25</v>
      </c>
      <c r="B29" s="1" t="s">
        <v>70</v>
      </c>
      <c r="C29" s="1" t="s">
        <v>6</v>
      </c>
      <c r="D29" s="8">
        <v>4</v>
      </c>
      <c r="E29" s="8">
        <v>35000</v>
      </c>
      <c r="F29" s="8">
        <v>6</v>
      </c>
      <c r="G29" s="7" t="s">
        <v>38</v>
      </c>
      <c r="H29" s="13">
        <f>VLOOKUP(D29,performance_bonus!$A$1:$B$6,2,0)</f>
        <v>7500</v>
      </c>
      <c r="I29" s="13">
        <f>VLOOKUP(C29,department_salary_brackets!$A$1:$C$6,2,0)</f>
        <v>35000</v>
      </c>
      <c r="J29" s="13">
        <f>VLOOKUP(C29,department_salary_brackets!$A$1:$C$6,3,0)</f>
        <v>65000</v>
      </c>
      <c r="K29" s="4"/>
      <c r="L29" s="13">
        <f>_xlfn.XLOOKUP(D29,performance_bonus!$A$2:$A$6,performance_bonus!$B$2:$B$6,,0)</f>
        <v>7500</v>
      </c>
      <c r="M29" s="13">
        <f>_xlfn.XLOOKUP(C29,department_salary_brackets!$A$2:$A$6,department_salary_brackets!$C$2:$C$6,"Invalid Dept",0)</f>
        <v>65000</v>
      </c>
      <c r="N29" s="4"/>
      <c r="O29" s="4"/>
      <c r="P29" s="4"/>
      <c r="Q29" s="4"/>
    </row>
    <row r="30" spans="1:17" ht="15.6" x14ac:dyDescent="0.3">
      <c r="A30" s="1" t="s">
        <v>26</v>
      </c>
      <c r="B30" s="1" t="s">
        <v>71</v>
      </c>
      <c r="C30" s="1" t="s">
        <v>8</v>
      </c>
      <c r="D30" s="8">
        <v>5</v>
      </c>
      <c r="E30" s="8">
        <v>40000</v>
      </c>
      <c r="F30" s="8">
        <v>7</v>
      </c>
      <c r="G30" s="7" t="s">
        <v>38</v>
      </c>
      <c r="H30" s="13">
        <f>VLOOKUP(D30,performance_bonus!$A$1:$B$6,2,0)</f>
        <v>10000</v>
      </c>
      <c r="I30" s="13">
        <f>VLOOKUP(C30,department_salary_brackets!$A$1:$C$6,2,0)</f>
        <v>40000</v>
      </c>
      <c r="J30" s="13">
        <f>VLOOKUP(C30,department_salary_brackets!$A$1:$C$6,3,0)</f>
        <v>70000</v>
      </c>
      <c r="K30" s="4"/>
      <c r="L30" s="13">
        <f>_xlfn.XLOOKUP(D30,performance_bonus!$A$2:$A$6,performance_bonus!$B$2:$B$6,,0)</f>
        <v>10000</v>
      </c>
      <c r="M30" s="13">
        <f>_xlfn.XLOOKUP(C30,department_salary_brackets!$A$2:$A$6,department_salary_brackets!$C$2:$C$6,"Invalid Dept",0)</f>
        <v>70000</v>
      </c>
      <c r="N30" s="4"/>
      <c r="O30" s="4"/>
      <c r="P30" s="4"/>
      <c r="Q30" s="4"/>
    </row>
    <row r="31" spans="1:17" ht="15.6" x14ac:dyDescent="0.3">
      <c r="A31" s="1" t="s">
        <v>27</v>
      </c>
      <c r="B31" s="1" t="s">
        <v>72</v>
      </c>
      <c r="C31" s="1" t="s">
        <v>10</v>
      </c>
      <c r="D31" s="8">
        <v>3</v>
      </c>
      <c r="E31" s="8">
        <v>45000</v>
      </c>
      <c r="F31" s="8">
        <v>8</v>
      </c>
      <c r="G31" s="7" t="s">
        <v>39</v>
      </c>
      <c r="H31" s="13">
        <f>VLOOKUP(D31,performance_bonus!$A$1:$B$6,2,0)</f>
        <v>5000</v>
      </c>
      <c r="I31" s="13">
        <f>VLOOKUP(C31,department_salary_brackets!$A$1:$C$6,2,0)</f>
        <v>30000</v>
      </c>
      <c r="J31" s="13">
        <f>VLOOKUP(C31,department_salary_brackets!$A$1:$C$6,3,0)</f>
        <v>55000</v>
      </c>
      <c r="K31" s="4"/>
      <c r="L31" s="13">
        <f>_xlfn.XLOOKUP(D31,performance_bonus!$A$2:$A$6,performance_bonus!$B$2:$B$6,,0)</f>
        <v>5000</v>
      </c>
      <c r="M31" s="13">
        <f>_xlfn.XLOOKUP(C31,department_salary_brackets!$A$2:$A$6,department_salary_brackets!$C$2:$C$6,"Invalid Dept",0)</f>
        <v>55000</v>
      </c>
      <c r="N31" s="4"/>
      <c r="O31" s="4"/>
      <c r="P31" s="4"/>
      <c r="Q31" s="4"/>
    </row>
    <row r="32" spans="1:17" ht="15.6" x14ac:dyDescent="0.3">
      <c r="A32" s="1" t="s">
        <v>28</v>
      </c>
      <c r="B32" s="1" t="s">
        <v>73</v>
      </c>
      <c r="C32" s="1" t="s">
        <v>12</v>
      </c>
      <c r="D32" s="8">
        <v>4</v>
      </c>
      <c r="E32" s="8">
        <v>50000</v>
      </c>
      <c r="F32" s="8">
        <v>2</v>
      </c>
      <c r="G32" s="7" t="s">
        <v>38</v>
      </c>
      <c r="H32" s="13">
        <f>VLOOKUP(D32,performance_bonus!$A$1:$B$6,2,0)</f>
        <v>7500</v>
      </c>
      <c r="I32" s="13">
        <f>VLOOKUP(C32,department_salary_brackets!$A$1:$C$6,2,0)</f>
        <v>45000</v>
      </c>
      <c r="J32" s="13">
        <f>VLOOKUP(C32,department_salary_brackets!$A$1:$C$6,3,0)</f>
        <v>75000</v>
      </c>
      <c r="K32" s="4"/>
      <c r="L32" s="13">
        <f>_xlfn.XLOOKUP(D32,performance_bonus!$A$2:$A$6,performance_bonus!$B$2:$B$6,,0)</f>
        <v>7500</v>
      </c>
      <c r="M32" s="13">
        <f>_xlfn.XLOOKUP(C32,department_salary_brackets!$A$2:$A$6,department_salary_brackets!$C$2:$C$6,"Invalid Dept",0)</f>
        <v>75000</v>
      </c>
      <c r="N32" s="4"/>
      <c r="O32" s="4"/>
      <c r="P32" s="4"/>
      <c r="Q32" s="4"/>
    </row>
    <row r="33" spans="1:17" ht="15.6" x14ac:dyDescent="0.3">
      <c r="A33" s="1" t="s">
        <v>29</v>
      </c>
      <c r="B33" s="1" t="s">
        <v>74</v>
      </c>
      <c r="C33" s="1" t="s">
        <v>14</v>
      </c>
      <c r="D33" s="8">
        <v>2</v>
      </c>
      <c r="E33" s="8">
        <v>55000</v>
      </c>
      <c r="F33" s="8">
        <v>3</v>
      </c>
      <c r="G33" s="7" t="s">
        <v>39</v>
      </c>
      <c r="H33" s="13">
        <f>VLOOKUP(D33,performance_bonus!$A$1:$B$6,2,0)</f>
        <v>2500</v>
      </c>
      <c r="I33" s="13">
        <f>VLOOKUP(C33,department_salary_brackets!$A$1:$C$6,2,0)</f>
        <v>32000</v>
      </c>
      <c r="J33" s="13">
        <f>VLOOKUP(C33,department_salary_brackets!$A$1:$C$6,3,0)</f>
        <v>60000</v>
      </c>
      <c r="K33" s="4"/>
      <c r="L33" s="13">
        <f>_xlfn.XLOOKUP(D33,performance_bonus!$A$2:$A$6,performance_bonus!$B$2:$B$6,,0)</f>
        <v>2500</v>
      </c>
      <c r="M33" s="13">
        <f>_xlfn.XLOOKUP(C33,department_salary_brackets!$A$2:$A$6,department_salary_brackets!$C$2:$C$6,"Invalid Dept",0)</f>
        <v>60000</v>
      </c>
      <c r="N33" s="4"/>
      <c r="O33" s="4"/>
      <c r="P33" s="4"/>
      <c r="Q33" s="4"/>
    </row>
    <row r="34" spans="1:17" ht="15.6" x14ac:dyDescent="0.3">
      <c r="A34" s="1" t="s">
        <v>30</v>
      </c>
      <c r="B34" s="1" t="s">
        <v>75</v>
      </c>
      <c r="C34" s="1" t="s">
        <v>6</v>
      </c>
      <c r="D34" s="8">
        <v>3</v>
      </c>
      <c r="E34" s="8">
        <v>60000</v>
      </c>
      <c r="F34" s="8">
        <v>4</v>
      </c>
      <c r="G34" s="7" t="s">
        <v>38</v>
      </c>
      <c r="H34" s="13">
        <f>VLOOKUP(D34,performance_bonus!$A$1:$B$6,2,0)</f>
        <v>5000</v>
      </c>
      <c r="I34" s="13">
        <f>VLOOKUP(C34,department_salary_brackets!$A$1:$C$6,2,0)</f>
        <v>35000</v>
      </c>
      <c r="J34" s="13">
        <f>VLOOKUP(C34,department_salary_brackets!$A$1:$C$6,3,0)</f>
        <v>65000</v>
      </c>
      <c r="K34" s="4"/>
      <c r="L34" s="13">
        <f>_xlfn.XLOOKUP(D34,performance_bonus!$A$2:$A$6,performance_bonus!$B$2:$B$6,,0)</f>
        <v>5000</v>
      </c>
      <c r="M34" s="13">
        <f>_xlfn.XLOOKUP(C34,department_salary_brackets!$A$2:$A$6,department_salary_brackets!$C$2:$C$6,"Invalid Dept",0)</f>
        <v>65000</v>
      </c>
      <c r="N34" s="4"/>
      <c r="O34" s="4"/>
      <c r="P34" s="4"/>
      <c r="Q34" s="4"/>
    </row>
    <row r="35" spans="1:17" ht="15.6" x14ac:dyDescent="0.3">
      <c r="A35" s="1" t="s">
        <v>31</v>
      </c>
      <c r="B35" s="1" t="s">
        <v>76</v>
      </c>
      <c r="C35" s="1" t="s">
        <v>8</v>
      </c>
      <c r="D35" s="8">
        <v>4</v>
      </c>
      <c r="E35" s="8">
        <v>30000</v>
      </c>
      <c r="F35" s="8">
        <v>5</v>
      </c>
      <c r="G35" s="7" t="s">
        <v>38</v>
      </c>
      <c r="H35" s="13">
        <f>VLOOKUP(D35,performance_bonus!$A$1:$B$6,2,0)</f>
        <v>7500</v>
      </c>
      <c r="I35" s="13">
        <f>VLOOKUP(C35,department_salary_brackets!$A$1:$C$6,2,0)</f>
        <v>40000</v>
      </c>
      <c r="J35" s="13">
        <f>VLOOKUP(C35,department_salary_brackets!$A$1:$C$6,3,0)</f>
        <v>70000</v>
      </c>
      <c r="K35" s="4"/>
      <c r="L35" s="13">
        <f>_xlfn.XLOOKUP(D35,performance_bonus!$A$2:$A$6,performance_bonus!$B$2:$B$6,,0)</f>
        <v>7500</v>
      </c>
      <c r="M35" s="13">
        <f>_xlfn.XLOOKUP(C35,department_salary_brackets!$A$2:$A$6,department_salary_brackets!$C$2:$C$6,"Invalid Dept",0)</f>
        <v>70000</v>
      </c>
      <c r="N35" s="4"/>
      <c r="O35" s="4"/>
      <c r="P35" s="4"/>
      <c r="Q35" s="4"/>
    </row>
    <row r="36" spans="1:17" ht="15.6" x14ac:dyDescent="0.3">
      <c r="A36" s="1" t="s">
        <v>32</v>
      </c>
      <c r="B36" s="1" t="s">
        <v>77</v>
      </c>
      <c r="C36" s="1" t="s">
        <v>10</v>
      </c>
      <c r="D36" s="8">
        <v>5</v>
      </c>
      <c r="E36" s="8">
        <v>35000</v>
      </c>
      <c r="F36" s="8">
        <v>6</v>
      </c>
      <c r="G36" s="7" t="s">
        <v>39</v>
      </c>
      <c r="H36" s="13">
        <f>VLOOKUP(D36,performance_bonus!$A$1:$B$6,2,0)</f>
        <v>10000</v>
      </c>
      <c r="I36" s="13">
        <f>VLOOKUP(C36,department_salary_brackets!$A$1:$C$6,2,0)</f>
        <v>30000</v>
      </c>
      <c r="J36" s="13">
        <f>VLOOKUP(C36,department_salary_brackets!$A$1:$C$6,3,0)</f>
        <v>55000</v>
      </c>
      <c r="K36" s="4"/>
      <c r="L36" s="13">
        <f>_xlfn.XLOOKUP(D36,performance_bonus!$A$2:$A$6,performance_bonus!$B$2:$B$6,,0)</f>
        <v>10000</v>
      </c>
      <c r="M36" s="13">
        <f>_xlfn.XLOOKUP(C36,department_salary_brackets!$A$2:$A$6,department_salary_brackets!$C$2:$C$6,"Invalid Dept",0)</f>
        <v>55000</v>
      </c>
      <c r="N36" s="4"/>
      <c r="O36" s="4"/>
      <c r="P36" s="4"/>
      <c r="Q36" s="4"/>
    </row>
    <row r="37" spans="1:17" ht="15.6" x14ac:dyDescent="0.3">
      <c r="A37" s="1" t="s">
        <v>33</v>
      </c>
      <c r="B37" s="1" t="s">
        <v>78</v>
      </c>
      <c r="C37" s="1" t="s">
        <v>12</v>
      </c>
      <c r="D37" s="8">
        <v>3</v>
      </c>
      <c r="E37" s="8">
        <v>40000</v>
      </c>
      <c r="F37" s="8">
        <v>7</v>
      </c>
      <c r="G37" s="7" t="s">
        <v>38</v>
      </c>
      <c r="H37" s="13">
        <f>VLOOKUP(D37,performance_bonus!$A$1:$B$6,2,0)</f>
        <v>5000</v>
      </c>
      <c r="I37" s="13">
        <f>VLOOKUP(C37,department_salary_brackets!$A$1:$C$6,2,0)</f>
        <v>45000</v>
      </c>
      <c r="J37" s="13">
        <f>VLOOKUP(C37,department_salary_brackets!$A$1:$C$6,3,0)</f>
        <v>75000</v>
      </c>
      <c r="K37" s="4"/>
      <c r="L37" s="13">
        <f>_xlfn.XLOOKUP(D37,performance_bonus!$A$2:$A$6,performance_bonus!$B$2:$B$6,,0)</f>
        <v>5000</v>
      </c>
      <c r="M37" s="13">
        <f>_xlfn.XLOOKUP(C37,department_salary_brackets!$A$2:$A$6,department_salary_brackets!$C$2:$C$6,"Invalid Dept",0)</f>
        <v>75000</v>
      </c>
      <c r="N37" s="4"/>
      <c r="O37" s="4"/>
      <c r="P37" s="4"/>
      <c r="Q37" s="4"/>
    </row>
    <row r="38" spans="1:17" ht="15.6" x14ac:dyDescent="0.3">
      <c r="A38" s="1" t="s">
        <v>34</v>
      </c>
      <c r="B38" s="1" t="s">
        <v>79</v>
      </c>
      <c r="C38" s="1" t="s">
        <v>14</v>
      </c>
      <c r="D38" s="8">
        <v>4</v>
      </c>
      <c r="E38" s="8">
        <v>45000</v>
      </c>
      <c r="F38" s="8">
        <v>8</v>
      </c>
      <c r="G38" s="7" t="s">
        <v>38</v>
      </c>
      <c r="H38" s="13">
        <f>VLOOKUP(D38,performance_bonus!$A$1:$B$6,2,0)</f>
        <v>7500</v>
      </c>
      <c r="I38" s="13">
        <f>VLOOKUP(C38,department_salary_brackets!$A$1:$C$6,2,0)</f>
        <v>32000</v>
      </c>
      <c r="J38" s="13">
        <f>VLOOKUP(C38,department_salary_brackets!$A$1:$C$6,3,0)</f>
        <v>60000</v>
      </c>
      <c r="K38" s="4"/>
      <c r="L38" s="13">
        <f>_xlfn.XLOOKUP(D38,performance_bonus!$A$2:$A$6,performance_bonus!$B$2:$B$6,,0)</f>
        <v>7500</v>
      </c>
      <c r="M38" s="13">
        <f>_xlfn.XLOOKUP(C38,department_salary_brackets!$A$2:$A$6,department_salary_brackets!$C$2:$C$6,"Invalid Dept",0)</f>
        <v>60000</v>
      </c>
      <c r="N38" s="4"/>
      <c r="O38" s="4"/>
      <c r="P38" s="4"/>
      <c r="Q38" s="4"/>
    </row>
    <row r="39" spans="1:17" x14ac:dyDescent="0.3">
      <c r="I39"/>
    </row>
  </sheetData>
  <mergeCells count="11">
    <mergeCell ref="B11:G11"/>
    <mergeCell ref="A1:G1"/>
    <mergeCell ref="B5:G5"/>
    <mergeCell ref="B6:G6"/>
    <mergeCell ref="B7:G7"/>
    <mergeCell ref="B8:G8"/>
    <mergeCell ref="B9:G9"/>
    <mergeCell ref="B10:G10"/>
    <mergeCell ref="B2:G2"/>
    <mergeCell ref="B3:G3"/>
    <mergeCell ref="B4:G4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3E57566-44E1-407A-BA90-BD2015161F43}">
  <dimension ref="A1:Q40"/>
  <sheetViews>
    <sheetView showGridLines="0" workbookViewId="0">
      <selection sqref="A1:G1"/>
    </sheetView>
  </sheetViews>
  <sheetFormatPr defaultRowHeight="14.4" x14ac:dyDescent="0.3"/>
  <cols>
    <col min="1" max="1" width="10" style="5" customWidth="1"/>
    <col min="2" max="2" width="16.109375" style="5" customWidth="1"/>
    <col min="3" max="3" width="15" style="5" customWidth="1"/>
    <col min="4" max="4" width="16.6640625" style="5" customWidth="1"/>
    <col min="5" max="5" width="14.77734375" style="5" customWidth="1"/>
    <col min="6" max="6" width="13.21875" style="5" customWidth="1"/>
    <col min="7" max="7" width="34.88671875" style="5" customWidth="1"/>
    <col min="8" max="8" width="8.88671875" style="5"/>
    <col min="9" max="9" width="6.5546875" style="4" bestFit="1" customWidth="1"/>
    <col min="10" max="10" width="7.109375" style="5" customWidth="1"/>
    <col min="11" max="17" width="8.88671875" style="5"/>
  </cols>
  <sheetData>
    <row r="1" spans="1:17" ht="25.2" customHeight="1" x14ac:dyDescent="0.3">
      <c r="A1" s="17" t="s">
        <v>0</v>
      </c>
      <c r="B1" s="18"/>
      <c r="C1" s="18"/>
      <c r="D1" s="18"/>
      <c r="E1" s="18"/>
      <c r="F1" s="18"/>
      <c r="G1" s="19"/>
      <c r="H1"/>
      <c r="J1"/>
      <c r="K1"/>
      <c r="L1"/>
      <c r="M1"/>
      <c r="N1"/>
      <c r="O1"/>
      <c r="P1"/>
      <c r="Q1"/>
    </row>
    <row r="2" spans="1:17" x14ac:dyDescent="0.3">
      <c r="A2" s="9">
        <v>11</v>
      </c>
      <c r="B2" s="20" t="s">
        <v>96</v>
      </c>
      <c r="C2" s="20"/>
      <c r="D2" s="20"/>
      <c r="E2" s="20"/>
      <c r="F2" s="20"/>
      <c r="G2" s="21"/>
      <c r="H2"/>
      <c r="I2"/>
      <c r="J2"/>
      <c r="K2"/>
      <c r="L2"/>
      <c r="M2"/>
      <c r="N2"/>
      <c r="O2"/>
      <c r="P2"/>
      <c r="Q2"/>
    </row>
    <row r="3" spans="1:17" x14ac:dyDescent="0.3">
      <c r="A3" s="9">
        <v>12</v>
      </c>
      <c r="B3" s="20" t="s">
        <v>97</v>
      </c>
      <c r="C3" s="20"/>
      <c r="D3" s="20"/>
      <c r="E3" s="20"/>
      <c r="F3" s="20"/>
      <c r="G3" s="21"/>
      <c r="H3"/>
      <c r="I3"/>
      <c r="J3"/>
      <c r="K3"/>
      <c r="L3"/>
      <c r="M3"/>
      <c r="N3"/>
      <c r="O3"/>
      <c r="P3"/>
      <c r="Q3"/>
    </row>
    <row r="4" spans="1:17" x14ac:dyDescent="0.3">
      <c r="A4" s="9">
        <v>13</v>
      </c>
      <c r="B4" s="20" t="s">
        <v>89</v>
      </c>
      <c r="C4" s="20"/>
      <c r="D4" s="20"/>
      <c r="E4" s="20"/>
      <c r="F4" s="20"/>
      <c r="G4" s="21"/>
      <c r="H4"/>
      <c r="I4"/>
      <c r="J4"/>
      <c r="K4"/>
      <c r="L4"/>
      <c r="M4"/>
      <c r="N4"/>
      <c r="O4"/>
      <c r="P4"/>
      <c r="Q4"/>
    </row>
    <row r="5" spans="1:17" x14ac:dyDescent="0.3">
      <c r="A5" s="9">
        <v>14</v>
      </c>
      <c r="B5" s="20" t="s">
        <v>90</v>
      </c>
      <c r="C5" s="20"/>
      <c r="D5" s="20"/>
      <c r="E5" s="20"/>
      <c r="F5" s="20"/>
      <c r="G5" s="21"/>
      <c r="H5"/>
      <c r="I5"/>
      <c r="J5"/>
      <c r="K5"/>
      <c r="L5"/>
      <c r="M5"/>
      <c r="N5"/>
      <c r="O5"/>
      <c r="P5"/>
      <c r="Q5"/>
    </row>
    <row r="6" spans="1:17" x14ac:dyDescent="0.3">
      <c r="A6" s="9">
        <v>15</v>
      </c>
      <c r="B6" s="20" t="s">
        <v>98</v>
      </c>
      <c r="C6" s="20"/>
      <c r="D6" s="20"/>
      <c r="E6" s="20"/>
      <c r="F6" s="20"/>
      <c r="G6" s="21"/>
      <c r="H6"/>
      <c r="I6"/>
      <c r="J6"/>
      <c r="K6"/>
      <c r="L6"/>
      <c r="M6"/>
      <c r="N6"/>
      <c r="O6"/>
      <c r="P6"/>
      <c r="Q6"/>
    </row>
    <row r="7" spans="1:17" x14ac:dyDescent="0.3">
      <c r="A7" s="9">
        <v>16</v>
      </c>
      <c r="B7" s="20" t="s">
        <v>91</v>
      </c>
      <c r="C7" s="20"/>
      <c r="D7" s="20"/>
      <c r="E7" s="20"/>
      <c r="F7" s="20"/>
      <c r="G7" s="21"/>
      <c r="H7"/>
      <c r="I7"/>
      <c r="J7"/>
      <c r="K7"/>
      <c r="L7"/>
      <c r="M7"/>
      <c r="N7"/>
      <c r="O7"/>
      <c r="P7"/>
      <c r="Q7"/>
    </row>
    <row r="8" spans="1:17" x14ac:dyDescent="0.3">
      <c r="A8" s="9">
        <v>17</v>
      </c>
      <c r="B8" s="20" t="s">
        <v>92</v>
      </c>
      <c r="C8" s="20"/>
      <c r="D8" s="20"/>
      <c r="E8" s="20"/>
      <c r="F8" s="20"/>
      <c r="G8" s="21"/>
      <c r="H8"/>
      <c r="I8"/>
      <c r="J8"/>
      <c r="K8"/>
      <c r="L8"/>
      <c r="M8"/>
      <c r="N8"/>
      <c r="O8"/>
      <c r="P8"/>
      <c r="Q8"/>
    </row>
    <row r="9" spans="1:17" x14ac:dyDescent="0.3">
      <c r="A9" s="9">
        <v>18</v>
      </c>
      <c r="B9" s="20" t="s">
        <v>93</v>
      </c>
      <c r="C9" s="20"/>
      <c r="D9" s="20"/>
      <c r="E9" s="20"/>
      <c r="F9" s="20"/>
      <c r="G9" s="21"/>
      <c r="H9"/>
      <c r="I9"/>
      <c r="J9"/>
      <c r="K9"/>
      <c r="L9"/>
      <c r="M9"/>
      <c r="N9"/>
      <c r="O9"/>
      <c r="P9"/>
      <c r="Q9"/>
    </row>
    <row r="10" spans="1:17" x14ac:dyDescent="0.3">
      <c r="A10" s="9">
        <v>19</v>
      </c>
      <c r="B10" s="20" t="s">
        <v>94</v>
      </c>
      <c r="C10" s="20"/>
      <c r="D10" s="20"/>
      <c r="E10" s="20"/>
      <c r="F10" s="20"/>
      <c r="G10" s="21"/>
      <c r="H10"/>
      <c r="I10"/>
      <c r="J10"/>
      <c r="K10"/>
      <c r="L10"/>
      <c r="M10"/>
      <c r="N10"/>
      <c r="O10"/>
      <c r="P10"/>
      <c r="Q10"/>
    </row>
    <row r="11" spans="1:17" ht="15" thickBot="1" x14ac:dyDescent="0.35">
      <c r="A11" s="10">
        <v>20</v>
      </c>
      <c r="B11" s="22" t="s">
        <v>95</v>
      </c>
      <c r="C11" s="22"/>
      <c r="D11" s="22"/>
      <c r="E11" s="22"/>
      <c r="F11" s="22"/>
      <c r="G11" s="23"/>
      <c r="H11"/>
      <c r="I11"/>
      <c r="J11"/>
      <c r="K11"/>
      <c r="L11"/>
      <c r="M11"/>
      <c r="N11"/>
      <c r="O11"/>
      <c r="P11"/>
      <c r="Q11"/>
    </row>
    <row r="12" spans="1:17" x14ac:dyDescent="0.3">
      <c r="B12" s="16"/>
      <c r="C12" s="16"/>
      <c r="D12" s="16"/>
      <c r="E12" s="16"/>
      <c r="F12" s="16"/>
      <c r="G12" s="16"/>
      <c r="H12"/>
      <c r="J12"/>
      <c r="K12"/>
      <c r="L12"/>
      <c r="M12"/>
      <c r="N12"/>
      <c r="O12"/>
      <c r="P12"/>
      <c r="Q12"/>
    </row>
    <row r="13" spans="1:17" x14ac:dyDescent="0.3">
      <c r="H13"/>
      <c r="J13"/>
      <c r="K13"/>
      <c r="L13"/>
      <c r="M13"/>
      <c r="N13"/>
      <c r="O13"/>
      <c r="P13"/>
      <c r="Q13"/>
    </row>
    <row r="14" spans="1:17" s="3" customFormat="1" ht="28.8" x14ac:dyDescent="0.3">
      <c r="A14" s="6" t="s">
        <v>1</v>
      </c>
      <c r="B14" s="6" t="s">
        <v>2</v>
      </c>
      <c r="C14" s="6" t="s">
        <v>3</v>
      </c>
      <c r="D14" s="6" t="s">
        <v>4</v>
      </c>
      <c r="E14" s="6" t="s">
        <v>35</v>
      </c>
      <c r="F14" s="6" t="s">
        <v>36</v>
      </c>
      <c r="G14" s="2" t="s">
        <v>37</v>
      </c>
      <c r="H14" s="12">
        <v>11</v>
      </c>
      <c r="I14" s="12">
        <f>H14+1</f>
        <v>12</v>
      </c>
      <c r="J14" s="12">
        <f t="shared" ref="J14:Q14" si="0">I14+1</f>
        <v>13</v>
      </c>
      <c r="K14" s="12">
        <f t="shared" si="0"/>
        <v>14</v>
      </c>
      <c r="L14" s="12">
        <f t="shared" si="0"/>
        <v>15</v>
      </c>
      <c r="M14" s="12">
        <f t="shared" si="0"/>
        <v>16</v>
      </c>
      <c r="N14" s="12">
        <f t="shared" si="0"/>
        <v>17</v>
      </c>
      <c r="O14" s="12">
        <f t="shared" si="0"/>
        <v>18</v>
      </c>
      <c r="P14" s="12">
        <f t="shared" si="0"/>
        <v>19</v>
      </c>
      <c r="Q14" s="12">
        <f t="shared" si="0"/>
        <v>20</v>
      </c>
    </row>
    <row r="15" spans="1:17" s="3" customFormat="1" ht="15.6" x14ac:dyDescent="0.3">
      <c r="A15" s="1" t="s">
        <v>5</v>
      </c>
      <c r="B15" s="1" t="s">
        <v>55</v>
      </c>
      <c r="C15" s="1" t="s">
        <v>6</v>
      </c>
      <c r="D15" s="8">
        <v>3</v>
      </c>
      <c r="E15" s="8">
        <v>30000</v>
      </c>
      <c r="F15" s="8">
        <v>1</v>
      </c>
      <c r="G15" s="7" t="s">
        <v>38</v>
      </c>
      <c r="H15" s="14">
        <f>MATCH("Salary", A14:G14, 0)</f>
        <v>5</v>
      </c>
      <c r="I15" s="14">
        <f>INDEX(A15:G39,MATCH("alice johnson",B15:B39,0),MATCH("Salary",A14:G14,0))</f>
        <v>60000</v>
      </c>
      <c r="J15" s="14">
        <f>INDEX(performance_bonus!$A$2:$B$6,MATCH(D15,performance_bonus!$A$2:$A$6,0),MATCH("Bonus Amount",performance_bonus!$A$1:$B$1,0))</f>
        <v>5000</v>
      </c>
      <c r="K15" s="14">
        <f>INDEX(department_salary_brackets!$A$2:$C$6,MATCH(C15,department_salary_brackets!$A$2:$A$6,0),MATCH("Max Salary",department_salary_brackets!$A$1:$C$1,0))</f>
        <v>65000</v>
      </c>
      <c r="L15" s="14">
        <f>_xlfn.XMATCH("alice johnson",B15:B39,0)</f>
        <v>7</v>
      </c>
      <c r="M15" s="14">
        <f>_xlfn.XMATCH(5,performance_bonus!$A$2:$A$6,0)</f>
        <v>1</v>
      </c>
      <c r="N15" s="14">
        <f>_xlfn.XMATCH(F15,experience_levels!$A$1:$A$11,1,1)</f>
        <v>2</v>
      </c>
      <c r="O15" s="15">
        <f>CHOOSE(D15, 0, 0.05, 0.1, 0.15, 0.2)</f>
        <v>0.1</v>
      </c>
      <c r="P15" s="14">
        <f>CHOOSE(MATCH(C15, {"Sales","IT","HR","Finance","Operations"}, 0), 1, 2, 3, 4, 5)</f>
        <v>1</v>
      </c>
      <c r="Q15" s="14" t="str">
        <f>CHOOSE(1, "January", "February", "March", "April", "May", "June", "July", "August", "September", "October", "November", "December")</f>
        <v>January</v>
      </c>
    </row>
    <row r="16" spans="1:17" s="3" customFormat="1" ht="15.6" x14ac:dyDescent="0.3">
      <c r="A16" s="1" t="s">
        <v>7</v>
      </c>
      <c r="B16" s="1" t="s">
        <v>56</v>
      </c>
      <c r="C16" s="1" t="s">
        <v>8</v>
      </c>
      <c r="D16" s="8">
        <v>4</v>
      </c>
      <c r="E16" s="8">
        <v>35000</v>
      </c>
      <c r="F16" s="8">
        <v>2</v>
      </c>
      <c r="G16" s="7" t="s">
        <v>38</v>
      </c>
      <c r="H16" s="14"/>
      <c r="I16" s="14"/>
      <c r="J16" s="14">
        <f>INDEX(performance_bonus!$A$2:$B$6,MATCH(D16,performance_bonus!$A$2:$A$6,0),MATCH("Bonus Amount",performance_bonus!$A$1:$B$1,0))</f>
        <v>7500</v>
      </c>
      <c r="K16" s="14">
        <f>INDEX(department_salary_brackets!$A$2:$C$6,MATCH(C16,department_salary_brackets!$A$2:$A$6,0),MATCH("Max Salary",department_salary_brackets!$A$1:$C$1,0))</f>
        <v>70000</v>
      </c>
      <c r="L16" s="14"/>
      <c r="M16" s="14"/>
      <c r="N16" s="14">
        <f>_xlfn.XMATCH(F16,experience_levels!$A$1:$A$11,1,1)</f>
        <v>3</v>
      </c>
      <c r="O16" s="15">
        <f t="shared" ref="O16:O39" si="1">CHOOSE(D16, 0, 0.05, 0.1, 0.15, 0.2)</f>
        <v>0.15</v>
      </c>
      <c r="P16" s="14">
        <f>CHOOSE(MATCH(C16, {"Sales","IT","HR","Finance","Operations"}, 0), 1, 2, 3, 4, 5)</f>
        <v>2</v>
      </c>
      <c r="Q16" s="14" t="str">
        <f>CHOOSE(3, "January", "February", "March", "April", "May", "June", "July", "August", "September", "October", "November", "December")</f>
        <v>March</v>
      </c>
    </row>
    <row r="17" spans="1:17" s="3" customFormat="1" ht="15.6" x14ac:dyDescent="0.3">
      <c r="A17" s="1" t="s">
        <v>9</v>
      </c>
      <c r="B17" s="1" t="s">
        <v>57</v>
      </c>
      <c r="C17" s="1" t="s">
        <v>10</v>
      </c>
      <c r="D17" s="8">
        <v>5</v>
      </c>
      <c r="E17" s="8">
        <v>40000</v>
      </c>
      <c r="F17" s="8">
        <v>3</v>
      </c>
      <c r="G17" s="7" t="s">
        <v>38</v>
      </c>
      <c r="H17" s="14"/>
      <c r="I17" s="14"/>
      <c r="J17" s="14">
        <f>INDEX(performance_bonus!$A$2:$B$6,MATCH(D17,performance_bonus!$A$2:$A$6,0),MATCH("Bonus Amount",performance_bonus!$A$1:$B$1,0))</f>
        <v>10000</v>
      </c>
      <c r="K17" s="14">
        <f>INDEX(department_salary_brackets!$A$2:$C$6,MATCH(C17,department_salary_brackets!$A$2:$A$6,0),MATCH("Max Salary",department_salary_brackets!$A$1:$C$1,0))</f>
        <v>55000</v>
      </c>
      <c r="L17" s="14"/>
      <c r="M17" s="14"/>
      <c r="N17" s="14">
        <f>_xlfn.XMATCH(F17,experience_levels!$A$1:$A$11,1,1)</f>
        <v>4</v>
      </c>
      <c r="O17" s="15">
        <f t="shared" si="1"/>
        <v>0.2</v>
      </c>
      <c r="P17" s="14">
        <f>CHOOSE(MATCH(C17, {"Sales","IT","HR","Finance","Operations"}, 0), 1, 2, 3, 4, 5)</f>
        <v>3</v>
      </c>
      <c r="Q17" s="14"/>
    </row>
    <row r="18" spans="1:17" s="3" customFormat="1" ht="15.6" x14ac:dyDescent="0.3">
      <c r="A18" s="1" t="s">
        <v>11</v>
      </c>
      <c r="B18" s="1" t="s">
        <v>58</v>
      </c>
      <c r="C18" s="1" t="s">
        <v>12</v>
      </c>
      <c r="D18" s="8">
        <v>2</v>
      </c>
      <c r="E18" s="8">
        <v>45000</v>
      </c>
      <c r="F18" s="8">
        <v>4</v>
      </c>
      <c r="G18" s="7" t="s">
        <v>39</v>
      </c>
      <c r="H18" s="14"/>
      <c r="I18" s="14"/>
      <c r="J18" s="14">
        <f>INDEX(performance_bonus!$A$2:$B$6,MATCH(D18,performance_bonus!$A$2:$A$6,0),MATCH("Bonus Amount",performance_bonus!$A$1:$B$1,0))</f>
        <v>2500</v>
      </c>
      <c r="K18" s="14">
        <f>INDEX(department_salary_brackets!$A$2:$C$6,MATCH(C18,department_salary_brackets!$A$2:$A$6,0),MATCH("Max Salary",department_salary_brackets!$A$1:$C$1,0))</f>
        <v>75000</v>
      </c>
      <c r="L18" s="14"/>
      <c r="M18" s="14"/>
      <c r="N18" s="14">
        <f>_xlfn.XMATCH(F18,experience_levels!$A$1:$A$11,1,1)</f>
        <v>5</v>
      </c>
      <c r="O18" s="15">
        <f t="shared" si="1"/>
        <v>0.05</v>
      </c>
      <c r="P18" s="14">
        <f>CHOOSE(MATCH(C18, {"Sales","IT","HR","Finance","Operations"}, 0), 1, 2, 3, 4, 5)</f>
        <v>4</v>
      </c>
      <c r="Q18" s="14"/>
    </row>
    <row r="19" spans="1:17" s="3" customFormat="1" ht="15.6" x14ac:dyDescent="0.3">
      <c r="A19" s="1" t="s">
        <v>13</v>
      </c>
      <c r="B19" s="1" t="s">
        <v>59</v>
      </c>
      <c r="C19" s="1" t="s">
        <v>14</v>
      </c>
      <c r="D19" s="8">
        <v>3</v>
      </c>
      <c r="E19" s="8">
        <v>50000</v>
      </c>
      <c r="F19" s="8">
        <v>5</v>
      </c>
      <c r="G19" s="7" t="s">
        <v>38</v>
      </c>
      <c r="H19" s="14"/>
      <c r="I19" s="14"/>
      <c r="J19" s="14">
        <f>INDEX(performance_bonus!$A$2:$B$6,MATCH(D19,performance_bonus!$A$2:$A$6,0),MATCH("Bonus Amount",performance_bonus!$A$1:$B$1,0))</f>
        <v>5000</v>
      </c>
      <c r="K19" s="14">
        <f>INDEX(department_salary_brackets!$A$2:$C$6,MATCH(C19,department_salary_brackets!$A$2:$A$6,0),MATCH("Max Salary",department_salary_brackets!$A$1:$C$1,0))</f>
        <v>60000</v>
      </c>
      <c r="L19" s="14"/>
      <c r="M19" s="14"/>
      <c r="N19" s="14">
        <f>_xlfn.XMATCH(F19,experience_levels!$A$1:$A$11,1,1)</f>
        <v>6</v>
      </c>
      <c r="O19" s="15">
        <f t="shared" si="1"/>
        <v>0.1</v>
      </c>
      <c r="P19" s="14">
        <f>CHOOSE(MATCH(C19, {"Sales","IT","HR","Finance","Operations"}, 0), 1, 2, 3, 4, 5)</f>
        <v>5</v>
      </c>
      <c r="Q19" s="14"/>
    </row>
    <row r="20" spans="1:17" s="3" customFormat="1" ht="15.6" x14ac:dyDescent="0.3">
      <c r="A20" s="1" t="s">
        <v>15</v>
      </c>
      <c r="B20" s="1" t="s">
        <v>60</v>
      </c>
      <c r="C20" s="1" t="s">
        <v>6</v>
      </c>
      <c r="D20" s="8">
        <v>4</v>
      </c>
      <c r="E20" s="8">
        <v>55000</v>
      </c>
      <c r="F20" s="8">
        <v>6</v>
      </c>
      <c r="G20" s="7" t="s">
        <v>38</v>
      </c>
      <c r="H20" s="14"/>
      <c r="I20" s="4"/>
      <c r="J20" s="14">
        <f>INDEX(performance_bonus!$A$2:$B$6,MATCH(D20,performance_bonus!$A$2:$A$6,0),MATCH("Bonus Amount",performance_bonus!$A$1:$B$1,0))</f>
        <v>7500</v>
      </c>
      <c r="K20" s="14">
        <f>INDEX(department_salary_brackets!$A$2:$C$6,MATCH(C20,department_salary_brackets!$A$2:$A$6,0),MATCH("Max Salary",department_salary_brackets!$A$1:$C$1,0))</f>
        <v>65000</v>
      </c>
      <c r="L20" s="14"/>
      <c r="M20" s="14"/>
      <c r="N20" s="14">
        <f>_xlfn.XMATCH(F20,experience_levels!$A$1:$A$11,1,1)</f>
        <v>7</v>
      </c>
      <c r="O20" s="15">
        <f t="shared" si="1"/>
        <v>0.15</v>
      </c>
      <c r="P20" s="14">
        <f>CHOOSE(MATCH(C20, {"Sales","IT","HR","Finance","Operations"}, 0), 1, 2, 3, 4, 5)</f>
        <v>1</v>
      </c>
      <c r="Q20" s="14"/>
    </row>
    <row r="21" spans="1:17" s="3" customFormat="1" ht="15.6" x14ac:dyDescent="0.3">
      <c r="A21" s="1" t="s">
        <v>16</v>
      </c>
      <c r="B21" s="1" t="s">
        <v>61</v>
      </c>
      <c r="C21" s="1" t="s">
        <v>8</v>
      </c>
      <c r="D21" s="8">
        <v>5</v>
      </c>
      <c r="E21" s="8">
        <v>60000</v>
      </c>
      <c r="F21" s="8">
        <v>7</v>
      </c>
      <c r="G21" s="7" t="s">
        <v>38</v>
      </c>
      <c r="H21" s="14"/>
      <c r="I21" s="4"/>
      <c r="J21" s="14">
        <f>INDEX(performance_bonus!$A$2:$B$6,MATCH(D21,performance_bonus!$A$2:$A$6,0),MATCH("Bonus Amount",performance_bonus!$A$1:$B$1,0))</f>
        <v>10000</v>
      </c>
      <c r="K21" s="14">
        <f>INDEX(department_salary_brackets!$A$2:$C$6,MATCH(C21,department_salary_brackets!$A$2:$A$6,0),MATCH("Max Salary",department_salary_brackets!$A$1:$C$1,0))</f>
        <v>70000</v>
      </c>
      <c r="L21" s="14"/>
      <c r="M21" s="14"/>
      <c r="N21" s="14">
        <f>_xlfn.XMATCH(F21,experience_levels!$A$1:$A$11,1,1)</f>
        <v>8</v>
      </c>
      <c r="O21" s="15">
        <f t="shared" si="1"/>
        <v>0.2</v>
      </c>
      <c r="P21" s="14">
        <f>CHOOSE(MATCH(C21, {"Sales","IT","HR","Finance","Operations"}, 0), 1, 2, 3, 4, 5)</f>
        <v>2</v>
      </c>
      <c r="Q21" s="14"/>
    </row>
    <row r="22" spans="1:17" s="3" customFormat="1" ht="15.6" x14ac:dyDescent="0.3">
      <c r="A22" s="1" t="s">
        <v>17</v>
      </c>
      <c r="B22" s="1" t="s">
        <v>62</v>
      </c>
      <c r="C22" s="1" t="s">
        <v>10</v>
      </c>
      <c r="D22" s="8">
        <v>3</v>
      </c>
      <c r="E22" s="8">
        <v>30000</v>
      </c>
      <c r="F22" s="8">
        <v>8</v>
      </c>
      <c r="G22" s="7" t="s">
        <v>39</v>
      </c>
      <c r="H22" s="14"/>
      <c r="I22" s="4"/>
      <c r="J22" s="14">
        <f>INDEX(performance_bonus!$A$2:$B$6,MATCH(D22,performance_bonus!$A$2:$A$6,0),MATCH("Bonus Amount",performance_bonus!$A$1:$B$1,0))</f>
        <v>5000</v>
      </c>
      <c r="K22" s="14">
        <f>INDEX(department_salary_brackets!$A$2:$C$6,MATCH(C22,department_salary_brackets!$A$2:$A$6,0),MATCH("Max Salary",department_salary_brackets!$A$1:$C$1,0))</f>
        <v>55000</v>
      </c>
      <c r="L22" s="14"/>
      <c r="M22" s="14"/>
      <c r="N22" s="14">
        <f>_xlfn.XMATCH(F22,experience_levels!$A$1:$A$11,1,1)</f>
        <v>9</v>
      </c>
      <c r="O22" s="15">
        <f t="shared" si="1"/>
        <v>0.1</v>
      </c>
      <c r="P22" s="14">
        <f>CHOOSE(MATCH(C22, {"Sales","IT","HR","Finance","Operations"}, 0), 1, 2, 3, 4, 5)</f>
        <v>3</v>
      </c>
      <c r="Q22" s="14"/>
    </row>
    <row r="23" spans="1:17" s="3" customFormat="1" ht="15.6" x14ac:dyDescent="0.3">
      <c r="A23" s="1" t="s">
        <v>18</v>
      </c>
      <c r="B23" s="1" t="s">
        <v>63</v>
      </c>
      <c r="C23" s="1" t="s">
        <v>12</v>
      </c>
      <c r="D23" s="8">
        <v>4</v>
      </c>
      <c r="E23" s="8">
        <v>35000</v>
      </c>
      <c r="F23" s="8">
        <v>9</v>
      </c>
      <c r="G23" s="7" t="s">
        <v>38</v>
      </c>
      <c r="H23" s="14"/>
      <c r="I23" s="4"/>
      <c r="J23" s="14">
        <f>INDEX(performance_bonus!$A$2:$B$6,MATCH(D23,performance_bonus!$A$2:$A$6,0),MATCH("Bonus Amount",performance_bonus!$A$1:$B$1,0))</f>
        <v>7500</v>
      </c>
      <c r="K23" s="14">
        <f>INDEX(department_salary_brackets!$A$2:$C$6,MATCH(C23,department_salary_brackets!$A$2:$A$6,0),MATCH("Max Salary",department_salary_brackets!$A$1:$C$1,0))</f>
        <v>75000</v>
      </c>
      <c r="L23" s="14"/>
      <c r="M23" s="14"/>
      <c r="N23" s="14">
        <f>_xlfn.XMATCH(F23,experience_levels!$A$1:$A$11,1,1)</f>
        <v>10</v>
      </c>
      <c r="O23" s="15">
        <f t="shared" si="1"/>
        <v>0.15</v>
      </c>
      <c r="P23" s="14">
        <f>CHOOSE(MATCH(C23, {"Sales","IT","HR","Finance","Operations"}, 0), 1, 2, 3, 4, 5)</f>
        <v>4</v>
      </c>
      <c r="Q23" s="14"/>
    </row>
    <row r="24" spans="1:17" s="3" customFormat="1" ht="15.6" x14ac:dyDescent="0.3">
      <c r="A24" s="1" t="s">
        <v>19</v>
      </c>
      <c r="B24" s="1" t="s">
        <v>64</v>
      </c>
      <c r="C24" s="1" t="s">
        <v>14</v>
      </c>
      <c r="D24" s="8">
        <v>2</v>
      </c>
      <c r="E24" s="8">
        <v>40000</v>
      </c>
      <c r="F24" s="8">
        <v>10</v>
      </c>
      <c r="G24" s="7" t="s">
        <v>39</v>
      </c>
      <c r="H24" s="14"/>
      <c r="I24" s="4"/>
      <c r="J24" s="14">
        <f>INDEX(performance_bonus!$A$2:$B$6,MATCH(D24,performance_bonus!$A$2:$A$6,0),MATCH("Bonus Amount",performance_bonus!$A$1:$B$1,0))</f>
        <v>2500</v>
      </c>
      <c r="K24" s="14">
        <f>INDEX(department_salary_brackets!$A$2:$C$6,MATCH(C24,department_salary_brackets!$A$2:$A$6,0),MATCH("Max Salary",department_salary_brackets!$A$1:$C$1,0))</f>
        <v>60000</v>
      </c>
      <c r="L24" s="14"/>
      <c r="M24" s="14"/>
      <c r="N24" s="14">
        <f>_xlfn.XMATCH(F24,experience_levels!$A$1:$A$11,1,1)</f>
        <v>11</v>
      </c>
      <c r="O24" s="15">
        <f t="shared" si="1"/>
        <v>0.05</v>
      </c>
      <c r="P24" s="14">
        <f>CHOOSE(MATCH(C24, {"Sales","IT","HR","Finance","Operations"}, 0), 1, 2, 3, 4, 5)</f>
        <v>5</v>
      </c>
      <c r="Q24" s="14"/>
    </row>
    <row r="25" spans="1:17" s="3" customFormat="1" ht="15.6" x14ac:dyDescent="0.3">
      <c r="A25" s="1" t="s">
        <v>20</v>
      </c>
      <c r="B25" s="1" t="s">
        <v>65</v>
      </c>
      <c r="C25" s="1" t="s">
        <v>6</v>
      </c>
      <c r="D25" s="8">
        <v>5</v>
      </c>
      <c r="E25" s="8">
        <v>45000</v>
      </c>
      <c r="F25" s="8">
        <v>2</v>
      </c>
      <c r="G25" s="7" t="s">
        <v>38</v>
      </c>
      <c r="H25" s="14"/>
      <c r="I25" s="4"/>
      <c r="J25" s="14">
        <f>INDEX(performance_bonus!$A$2:$B$6,MATCH(D25,performance_bonus!$A$2:$A$6,0),MATCH("Bonus Amount",performance_bonus!$A$1:$B$1,0))</f>
        <v>10000</v>
      </c>
      <c r="K25" s="14">
        <f>INDEX(department_salary_brackets!$A$2:$C$6,MATCH(C25,department_salary_brackets!$A$2:$A$6,0),MATCH("Max Salary",department_salary_brackets!$A$1:$C$1,0))</f>
        <v>65000</v>
      </c>
      <c r="L25" s="14"/>
      <c r="M25" s="14"/>
      <c r="N25" s="14">
        <f>_xlfn.XMATCH(F25,experience_levels!$A$1:$A$11,1,1)</f>
        <v>3</v>
      </c>
      <c r="O25" s="15">
        <f t="shared" si="1"/>
        <v>0.2</v>
      </c>
      <c r="P25" s="14">
        <f>CHOOSE(MATCH(C25, {"Sales","IT","HR","Finance","Operations"}, 0), 1, 2, 3, 4, 5)</f>
        <v>1</v>
      </c>
      <c r="Q25" s="14"/>
    </row>
    <row r="26" spans="1:17" s="3" customFormat="1" ht="15.6" x14ac:dyDescent="0.3">
      <c r="A26" s="1" t="s">
        <v>21</v>
      </c>
      <c r="B26" s="1" t="s">
        <v>66</v>
      </c>
      <c r="C26" s="1" t="s">
        <v>8</v>
      </c>
      <c r="D26" s="8">
        <v>3</v>
      </c>
      <c r="E26" s="8">
        <v>50000</v>
      </c>
      <c r="F26" s="8">
        <v>3</v>
      </c>
      <c r="G26" s="7" t="s">
        <v>39</v>
      </c>
      <c r="H26" s="14"/>
      <c r="I26" s="4"/>
      <c r="J26" s="14">
        <f>INDEX(performance_bonus!$A$2:$B$6,MATCH(D26,performance_bonus!$A$2:$A$6,0),MATCH("Bonus Amount",performance_bonus!$A$1:$B$1,0))</f>
        <v>5000</v>
      </c>
      <c r="K26" s="14">
        <f>INDEX(department_salary_brackets!$A$2:$C$6,MATCH(C26,department_salary_brackets!$A$2:$A$6,0),MATCH("Max Salary",department_salary_brackets!$A$1:$C$1,0))</f>
        <v>70000</v>
      </c>
      <c r="L26" s="14"/>
      <c r="M26" s="14"/>
      <c r="N26" s="14">
        <f>_xlfn.XMATCH(F26,experience_levels!$A$1:$A$11,1,1)</f>
        <v>4</v>
      </c>
      <c r="O26" s="15">
        <f t="shared" si="1"/>
        <v>0.1</v>
      </c>
      <c r="P26" s="14">
        <f>CHOOSE(MATCH(C26, {"Sales","IT","HR","Finance","Operations"}, 0), 1, 2, 3, 4, 5)</f>
        <v>2</v>
      </c>
      <c r="Q26" s="14"/>
    </row>
    <row r="27" spans="1:17" s="3" customFormat="1" ht="15.6" x14ac:dyDescent="0.3">
      <c r="A27" s="1" t="s">
        <v>22</v>
      </c>
      <c r="B27" s="1" t="s">
        <v>67</v>
      </c>
      <c r="C27" s="1" t="s">
        <v>10</v>
      </c>
      <c r="D27" s="8">
        <v>4</v>
      </c>
      <c r="E27" s="8">
        <v>55000</v>
      </c>
      <c r="F27" s="8">
        <v>4</v>
      </c>
      <c r="G27" s="7" t="s">
        <v>38</v>
      </c>
      <c r="H27" s="14"/>
      <c r="I27" s="4"/>
      <c r="J27" s="14">
        <f>INDEX(performance_bonus!$A$2:$B$6,MATCH(D27,performance_bonus!$A$2:$A$6,0),MATCH("Bonus Amount",performance_bonus!$A$1:$B$1,0))</f>
        <v>7500</v>
      </c>
      <c r="K27" s="14">
        <f>INDEX(department_salary_brackets!$A$2:$C$6,MATCH(C27,department_salary_brackets!$A$2:$A$6,0),MATCH("Max Salary",department_salary_brackets!$A$1:$C$1,0))</f>
        <v>55000</v>
      </c>
      <c r="L27" s="14"/>
      <c r="M27" s="14"/>
      <c r="N27" s="14">
        <f>_xlfn.XMATCH(F27,experience_levels!$A$1:$A$11,1,1)</f>
        <v>5</v>
      </c>
      <c r="O27" s="15">
        <f t="shared" si="1"/>
        <v>0.15</v>
      </c>
      <c r="P27" s="14">
        <f>CHOOSE(MATCH(C27, {"Sales","IT","HR","Finance","Operations"}, 0), 1, 2, 3, 4, 5)</f>
        <v>3</v>
      </c>
      <c r="Q27" s="14"/>
    </row>
    <row r="28" spans="1:17" ht="15.6" x14ac:dyDescent="0.3">
      <c r="A28" s="1" t="s">
        <v>23</v>
      </c>
      <c r="B28" s="1" t="s">
        <v>68</v>
      </c>
      <c r="C28" s="1" t="s">
        <v>12</v>
      </c>
      <c r="D28" s="8">
        <v>2</v>
      </c>
      <c r="E28" s="8">
        <v>60000</v>
      </c>
      <c r="F28" s="8">
        <v>5</v>
      </c>
      <c r="G28" s="7" t="s">
        <v>39</v>
      </c>
      <c r="J28" s="14">
        <f>INDEX(performance_bonus!$A$2:$B$6,MATCH(D28,performance_bonus!$A$2:$A$6,0),MATCH("Bonus Amount",performance_bonus!$A$1:$B$1,0))</f>
        <v>2500</v>
      </c>
      <c r="K28" s="14">
        <f>INDEX(department_salary_brackets!$A$2:$C$6,MATCH(C28,department_salary_brackets!$A$2:$A$6,0),MATCH("Max Salary",department_salary_brackets!$A$1:$C$1,0))</f>
        <v>75000</v>
      </c>
      <c r="N28" s="14">
        <f>_xlfn.XMATCH(F28,experience_levels!$A$1:$A$11,1,1)</f>
        <v>6</v>
      </c>
      <c r="O28" s="15">
        <f t="shared" si="1"/>
        <v>0.05</v>
      </c>
      <c r="P28" s="14">
        <f>CHOOSE(MATCH(C28, {"Sales","IT","HR","Finance","Operations"}, 0), 1, 2, 3, 4, 5)</f>
        <v>4</v>
      </c>
    </row>
    <row r="29" spans="1:17" ht="15.6" x14ac:dyDescent="0.3">
      <c r="A29" s="1" t="s">
        <v>24</v>
      </c>
      <c r="B29" s="1" t="s">
        <v>69</v>
      </c>
      <c r="C29" s="1" t="s">
        <v>14</v>
      </c>
      <c r="D29" s="8">
        <v>3</v>
      </c>
      <c r="E29" s="8">
        <v>30000</v>
      </c>
      <c r="F29" s="8">
        <v>1</v>
      </c>
      <c r="G29" s="7" t="s">
        <v>38</v>
      </c>
      <c r="J29" s="14">
        <f>INDEX(performance_bonus!$A$2:$B$6,MATCH(D29,performance_bonus!$A$2:$A$6,0),MATCH("Bonus Amount",performance_bonus!$A$1:$B$1,0))</f>
        <v>5000</v>
      </c>
      <c r="K29" s="14">
        <f>INDEX(department_salary_brackets!$A$2:$C$6,MATCH(C29,department_salary_brackets!$A$2:$A$6,0),MATCH("Max Salary",department_salary_brackets!$A$1:$C$1,0))</f>
        <v>60000</v>
      </c>
      <c r="N29" s="14">
        <f>_xlfn.XMATCH(F29,experience_levels!$A$1:$A$11,1,1)</f>
        <v>2</v>
      </c>
      <c r="O29" s="15">
        <f t="shared" si="1"/>
        <v>0.1</v>
      </c>
      <c r="P29" s="14">
        <f>CHOOSE(MATCH(C29, {"Sales","IT","HR","Finance","Operations"}, 0), 1, 2, 3, 4, 5)</f>
        <v>5</v>
      </c>
    </row>
    <row r="30" spans="1:17" ht="15.6" x14ac:dyDescent="0.3">
      <c r="A30" s="1" t="s">
        <v>25</v>
      </c>
      <c r="B30" s="1" t="s">
        <v>70</v>
      </c>
      <c r="C30" s="1" t="s">
        <v>6</v>
      </c>
      <c r="D30" s="8">
        <v>4</v>
      </c>
      <c r="E30" s="8">
        <v>35000</v>
      </c>
      <c r="F30" s="8">
        <v>6</v>
      </c>
      <c r="G30" s="7" t="s">
        <v>38</v>
      </c>
      <c r="J30" s="14">
        <f>INDEX(performance_bonus!$A$2:$B$6,MATCH(D30,performance_bonus!$A$2:$A$6,0),MATCH("Bonus Amount",performance_bonus!$A$1:$B$1,0))</f>
        <v>7500</v>
      </c>
      <c r="K30" s="14">
        <f>INDEX(department_salary_brackets!$A$2:$C$6,MATCH(C30,department_salary_brackets!$A$2:$A$6,0),MATCH("Max Salary",department_salary_brackets!$A$1:$C$1,0))</f>
        <v>65000</v>
      </c>
      <c r="N30" s="14">
        <f>_xlfn.XMATCH(F30,experience_levels!$A$1:$A$11,1,1)</f>
        <v>7</v>
      </c>
      <c r="O30" s="15">
        <f t="shared" si="1"/>
        <v>0.15</v>
      </c>
      <c r="P30" s="14">
        <f>CHOOSE(MATCH(C30, {"Sales","IT","HR","Finance","Operations"}, 0), 1, 2, 3, 4, 5)</f>
        <v>1</v>
      </c>
    </row>
    <row r="31" spans="1:17" ht="15.6" x14ac:dyDescent="0.3">
      <c r="A31" s="1" t="s">
        <v>26</v>
      </c>
      <c r="B31" s="1" t="s">
        <v>71</v>
      </c>
      <c r="C31" s="1" t="s">
        <v>8</v>
      </c>
      <c r="D31" s="8">
        <v>5</v>
      </c>
      <c r="E31" s="8">
        <v>40000</v>
      </c>
      <c r="F31" s="8">
        <v>7</v>
      </c>
      <c r="G31" s="7" t="s">
        <v>38</v>
      </c>
      <c r="I31" s="5"/>
      <c r="J31" s="14">
        <f>INDEX(performance_bonus!$A$2:$B$6,MATCH(D31,performance_bonus!$A$2:$A$6,0),MATCH("Bonus Amount",performance_bonus!$A$1:$B$1,0))</f>
        <v>10000</v>
      </c>
      <c r="K31" s="14">
        <f>INDEX(department_salary_brackets!$A$2:$C$6,MATCH(C31,department_salary_brackets!$A$2:$A$6,0),MATCH("Max Salary",department_salary_brackets!$A$1:$C$1,0))</f>
        <v>70000</v>
      </c>
      <c r="N31" s="14">
        <f>_xlfn.XMATCH(F31,experience_levels!$A$1:$A$11,1,1)</f>
        <v>8</v>
      </c>
      <c r="O31" s="15">
        <f t="shared" si="1"/>
        <v>0.2</v>
      </c>
      <c r="P31" s="14">
        <f>CHOOSE(MATCH(C31, {"Sales","IT","HR","Finance","Operations"}, 0), 1, 2, 3, 4, 5)</f>
        <v>2</v>
      </c>
    </row>
    <row r="32" spans="1:17" ht="15.6" x14ac:dyDescent="0.3">
      <c r="A32" s="1" t="s">
        <v>27</v>
      </c>
      <c r="B32" s="1" t="s">
        <v>72</v>
      </c>
      <c r="C32" s="1" t="s">
        <v>10</v>
      </c>
      <c r="D32" s="8">
        <v>3</v>
      </c>
      <c r="E32" s="8">
        <v>45000</v>
      </c>
      <c r="F32" s="8">
        <v>8</v>
      </c>
      <c r="G32" s="7" t="s">
        <v>39</v>
      </c>
      <c r="I32" s="5"/>
      <c r="J32" s="14">
        <f>INDEX(performance_bonus!$A$2:$B$6,MATCH(D32,performance_bonus!$A$2:$A$6,0),MATCH("Bonus Amount",performance_bonus!$A$1:$B$1,0))</f>
        <v>5000</v>
      </c>
      <c r="K32" s="14">
        <f>INDEX(department_salary_brackets!$A$2:$C$6,MATCH(C32,department_salary_brackets!$A$2:$A$6,0),MATCH("Max Salary",department_salary_brackets!$A$1:$C$1,0))</f>
        <v>55000</v>
      </c>
      <c r="N32" s="14">
        <f>_xlfn.XMATCH(F32,experience_levels!$A$1:$A$11,1,1)</f>
        <v>9</v>
      </c>
      <c r="O32" s="15">
        <f t="shared" si="1"/>
        <v>0.1</v>
      </c>
      <c r="P32" s="14">
        <f>CHOOSE(MATCH(C32, {"Sales","IT","HR","Finance","Operations"}, 0), 1, 2, 3, 4, 5)</f>
        <v>3</v>
      </c>
    </row>
    <row r="33" spans="1:16" ht="15.6" x14ac:dyDescent="0.3">
      <c r="A33" s="1" t="s">
        <v>28</v>
      </c>
      <c r="B33" s="1" t="s">
        <v>73</v>
      </c>
      <c r="C33" s="1" t="s">
        <v>12</v>
      </c>
      <c r="D33" s="8">
        <v>4</v>
      </c>
      <c r="E33" s="8">
        <v>50000</v>
      </c>
      <c r="F33" s="8">
        <v>2</v>
      </c>
      <c r="G33" s="7" t="s">
        <v>38</v>
      </c>
      <c r="I33" s="5"/>
      <c r="J33" s="14">
        <f>INDEX(performance_bonus!$A$2:$B$6,MATCH(D33,performance_bonus!$A$2:$A$6,0),MATCH("Bonus Amount",performance_bonus!$A$1:$B$1,0))</f>
        <v>7500</v>
      </c>
      <c r="K33" s="14">
        <f>INDEX(department_salary_brackets!$A$2:$C$6,MATCH(C33,department_salary_brackets!$A$2:$A$6,0),MATCH("Max Salary",department_salary_brackets!$A$1:$C$1,0))</f>
        <v>75000</v>
      </c>
      <c r="N33" s="14">
        <f>_xlfn.XMATCH(F33,experience_levels!$A$1:$A$11,1,1)</f>
        <v>3</v>
      </c>
      <c r="O33" s="15">
        <f t="shared" si="1"/>
        <v>0.15</v>
      </c>
      <c r="P33" s="14">
        <f>CHOOSE(MATCH(C33, {"Sales","IT","HR","Finance","Operations"}, 0), 1, 2, 3, 4, 5)</f>
        <v>4</v>
      </c>
    </row>
    <row r="34" spans="1:16" ht="15.6" x14ac:dyDescent="0.3">
      <c r="A34" s="1" t="s">
        <v>29</v>
      </c>
      <c r="B34" s="1" t="s">
        <v>74</v>
      </c>
      <c r="C34" s="1" t="s">
        <v>14</v>
      </c>
      <c r="D34" s="8">
        <v>2</v>
      </c>
      <c r="E34" s="8">
        <v>55000</v>
      </c>
      <c r="F34" s="8">
        <v>3</v>
      </c>
      <c r="G34" s="7" t="s">
        <v>39</v>
      </c>
      <c r="I34" s="5"/>
      <c r="J34" s="14">
        <f>INDEX(performance_bonus!$A$2:$B$6,MATCH(D34,performance_bonus!$A$2:$A$6,0),MATCH("Bonus Amount",performance_bonus!$A$1:$B$1,0))</f>
        <v>2500</v>
      </c>
      <c r="K34" s="14">
        <f>INDEX(department_salary_brackets!$A$2:$C$6,MATCH(C34,department_salary_brackets!$A$2:$A$6,0),MATCH("Max Salary",department_salary_brackets!$A$1:$C$1,0))</f>
        <v>60000</v>
      </c>
      <c r="N34" s="14">
        <f>_xlfn.XMATCH(F34,experience_levels!$A$1:$A$11,1,1)</f>
        <v>4</v>
      </c>
      <c r="O34" s="15">
        <f t="shared" si="1"/>
        <v>0.05</v>
      </c>
      <c r="P34" s="14">
        <f>CHOOSE(MATCH(C34, {"Sales","IT","HR","Finance","Operations"}, 0), 1, 2, 3, 4, 5)</f>
        <v>5</v>
      </c>
    </row>
    <row r="35" spans="1:16" ht="15.6" x14ac:dyDescent="0.3">
      <c r="A35" s="1" t="s">
        <v>30</v>
      </c>
      <c r="B35" s="1" t="s">
        <v>75</v>
      </c>
      <c r="C35" s="1" t="s">
        <v>6</v>
      </c>
      <c r="D35" s="8">
        <v>3</v>
      </c>
      <c r="E35" s="8">
        <v>60000</v>
      </c>
      <c r="F35" s="8">
        <v>4</v>
      </c>
      <c r="G35" s="7" t="s">
        <v>38</v>
      </c>
      <c r="I35" s="5"/>
      <c r="J35" s="14">
        <f>INDEX(performance_bonus!$A$2:$B$6,MATCH(D35,performance_bonus!$A$2:$A$6,0),MATCH("Bonus Amount",performance_bonus!$A$1:$B$1,0))</f>
        <v>5000</v>
      </c>
      <c r="K35" s="14">
        <f>INDEX(department_salary_brackets!$A$2:$C$6,MATCH(C35,department_salary_brackets!$A$2:$A$6,0),MATCH("Max Salary",department_salary_brackets!$A$1:$C$1,0))</f>
        <v>65000</v>
      </c>
      <c r="N35" s="14">
        <f>_xlfn.XMATCH(F35,experience_levels!$A$1:$A$11,1,1)</f>
        <v>5</v>
      </c>
      <c r="O35" s="15">
        <f t="shared" si="1"/>
        <v>0.1</v>
      </c>
      <c r="P35" s="14">
        <f>CHOOSE(MATCH(C35, {"Sales","IT","HR","Finance","Operations"}, 0), 1, 2, 3, 4, 5)</f>
        <v>1</v>
      </c>
    </row>
    <row r="36" spans="1:16" ht="15.6" x14ac:dyDescent="0.3">
      <c r="A36" s="1" t="s">
        <v>31</v>
      </c>
      <c r="B36" s="1" t="s">
        <v>76</v>
      </c>
      <c r="C36" s="1" t="s">
        <v>8</v>
      </c>
      <c r="D36" s="8">
        <v>4</v>
      </c>
      <c r="E36" s="8">
        <v>30000</v>
      </c>
      <c r="F36" s="8">
        <v>5</v>
      </c>
      <c r="G36" s="7" t="s">
        <v>38</v>
      </c>
      <c r="I36" s="5"/>
      <c r="J36" s="14">
        <f>INDEX(performance_bonus!$A$2:$B$6,MATCH(D36,performance_bonus!$A$2:$A$6,0),MATCH("Bonus Amount",performance_bonus!$A$1:$B$1,0))</f>
        <v>7500</v>
      </c>
      <c r="K36" s="14">
        <f>INDEX(department_salary_brackets!$A$2:$C$6,MATCH(C36,department_salary_brackets!$A$2:$A$6,0),MATCH("Max Salary",department_salary_brackets!$A$1:$C$1,0))</f>
        <v>70000</v>
      </c>
      <c r="N36" s="14">
        <f>_xlfn.XMATCH(F36,experience_levels!$A$1:$A$11,1,1)</f>
        <v>6</v>
      </c>
      <c r="O36" s="15">
        <f t="shared" si="1"/>
        <v>0.15</v>
      </c>
      <c r="P36" s="14">
        <f>CHOOSE(MATCH(C36, {"Sales","IT","HR","Finance","Operations"}, 0), 1, 2, 3, 4, 5)</f>
        <v>2</v>
      </c>
    </row>
    <row r="37" spans="1:16" ht="15.6" x14ac:dyDescent="0.3">
      <c r="A37" s="1" t="s">
        <v>32</v>
      </c>
      <c r="B37" s="1" t="s">
        <v>77</v>
      </c>
      <c r="C37" s="1" t="s">
        <v>10</v>
      </c>
      <c r="D37" s="8">
        <v>5</v>
      </c>
      <c r="E37" s="8">
        <v>35000</v>
      </c>
      <c r="F37" s="8">
        <v>6</v>
      </c>
      <c r="G37" s="7" t="s">
        <v>39</v>
      </c>
      <c r="I37" s="5"/>
      <c r="J37" s="14">
        <f>INDEX(performance_bonus!$A$2:$B$6,MATCH(D37,performance_bonus!$A$2:$A$6,0),MATCH("Bonus Amount",performance_bonus!$A$1:$B$1,0))</f>
        <v>10000</v>
      </c>
      <c r="K37" s="14">
        <f>INDEX(department_salary_brackets!$A$2:$C$6,MATCH(C37,department_salary_brackets!$A$2:$A$6,0),MATCH("Max Salary",department_salary_brackets!$A$1:$C$1,0))</f>
        <v>55000</v>
      </c>
      <c r="N37" s="14">
        <f>_xlfn.XMATCH(F37,experience_levels!$A$1:$A$11,1,1)</f>
        <v>7</v>
      </c>
      <c r="O37" s="15">
        <f t="shared" si="1"/>
        <v>0.2</v>
      </c>
      <c r="P37" s="14">
        <f>CHOOSE(MATCH(C37, {"Sales","IT","HR","Finance","Operations"}, 0), 1, 2, 3, 4, 5)</f>
        <v>3</v>
      </c>
    </row>
    <row r="38" spans="1:16" ht="15.6" x14ac:dyDescent="0.3">
      <c r="A38" s="1" t="s">
        <v>33</v>
      </c>
      <c r="B38" s="1" t="s">
        <v>78</v>
      </c>
      <c r="C38" s="1" t="s">
        <v>12</v>
      </c>
      <c r="D38" s="8">
        <v>3</v>
      </c>
      <c r="E38" s="8">
        <v>40000</v>
      </c>
      <c r="F38" s="8">
        <v>7</v>
      </c>
      <c r="G38" s="7" t="s">
        <v>38</v>
      </c>
      <c r="I38" s="5"/>
      <c r="J38" s="14">
        <f>INDEX(performance_bonus!$A$2:$B$6,MATCH(D38,performance_bonus!$A$2:$A$6,0),MATCH("Bonus Amount",performance_bonus!$A$1:$B$1,0))</f>
        <v>5000</v>
      </c>
      <c r="K38" s="14">
        <f>INDEX(department_salary_brackets!$A$2:$C$6,MATCH(C38,department_salary_brackets!$A$2:$A$6,0),MATCH("Max Salary",department_salary_brackets!$A$1:$C$1,0))</f>
        <v>75000</v>
      </c>
      <c r="N38" s="14">
        <f>_xlfn.XMATCH(F38,experience_levels!$A$1:$A$11,1,1)</f>
        <v>8</v>
      </c>
      <c r="O38" s="15">
        <f t="shared" si="1"/>
        <v>0.1</v>
      </c>
      <c r="P38" s="14">
        <f>CHOOSE(MATCH(C38, {"Sales","IT","HR","Finance","Operations"}, 0), 1, 2, 3, 4, 5)</f>
        <v>4</v>
      </c>
    </row>
    <row r="39" spans="1:16" ht="15.6" x14ac:dyDescent="0.3">
      <c r="A39" s="1" t="s">
        <v>34</v>
      </c>
      <c r="B39" s="1" t="s">
        <v>79</v>
      </c>
      <c r="C39" s="1" t="s">
        <v>14</v>
      </c>
      <c r="D39" s="8">
        <v>4</v>
      </c>
      <c r="E39" s="8">
        <v>45000</v>
      </c>
      <c r="F39" s="8">
        <v>8</v>
      </c>
      <c r="G39" s="7" t="s">
        <v>38</v>
      </c>
      <c r="I39" s="5"/>
      <c r="J39" s="14">
        <f>INDEX(performance_bonus!$A$2:$B$6,MATCH(D39,performance_bonus!$A$2:$A$6,0),MATCH("Bonus Amount",performance_bonus!$A$1:$B$1,0))</f>
        <v>7500</v>
      </c>
      <c r="K39" s="14">
        <f>INDEX(department_salary_brackets!$A$2:$C$6,MATCH(C39,department_salary_brackets!$A$2:$A$6,0),MATCH("Max Salary",department_salary_brackets!$A$1:$C$1,0))</f>
        <v>60000</v>
      </c>
      <c r="N39" s="14">
        <f>_xlfn.XMATCH(F39,experience_levels!$A$1:$A$11,1,1)</f>
        <v>9</v>
      </c>
      <c r="O39" s="15">
        <f t="shared" si="1"/>
        <v>0.15</v>
      </c>
      <c r="P39" s="14">
        <f>CHOOSE(MATCH(C39, {"Sales","IT","HR","Finance","Operations"}, 0), 1, 2, 3, 4, 5)</f>
        <v>5</v>
      </c>
    </row>
    <row r="40" spans="1:16" x14ac:dyDescent="0.3">
      <c r="I40" s="5"/>
    </row>
  </sheetData>
  <mergeCells count="12">
    <mergeCell ref="B12:G12"/>
    <mergeCell ref="A1:G1"/>
    <mergeCell ref="B2:G2"/>
    <mergeCell ref="B3:G3"/>
    <mergeCell ref="B4:G4"/>
    <mergeCell ref="B5:G5"/>
    <mergeCell ref="B6:G6"/>
    <mergeCell ref="B7:G7"/>
    <mergeCell ref="B8:G8"/>
    <mergeCell ref="B9:G9"/>
    <mergeCell ref="B10:G10"/>
    <mergeCell ref="B11:G11"/>
  </mergeCell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ED5AB4B-9215-4A75-90D5-ED71EB928F21}">
  <dimension ref="A1:L34"/>
  <sheetViews>
    <sheetView showGridLines="0" workbookViewId="0">
      <selection sqref="A1:G1"/>
    </sheetView>
  </sheetViews>
  <sheetFormatPr defaultRowHeight="14.4" x14ac:dyDescent="0.3"/>
  <cols>
    <col min="1" max="1" width="10" style="5" customWidth="1"/>
    <col min="2" max="2" width="16.109375" style="5" customWidth="1"/>
    <col min="3" max="3" width="15" style="5" customWidth="1"/>
    <col min="4" max="4" width="16.6640625" style="5" customWidth="1"/>
    <col min="5" max="5" width="14.77734375" style="5" customWidth="1"/>
    <col min="6" max="6" width="13.21875" style="5" customWidth="1"/>
    <col min="7" max="7" width="34.88671875" style="5" customWidth="1"/>
    <col min="9" max="9" width="3" style="4" bestFit="1" customWidth="1"/>
    <col min="10" max="10" width="6.77734375" customWidth="1"/>
  </cols>
  <sheetData>
    <row r="1" spans="1:12" ht="25.2" customHeight="1" x14ac:dyDescent="0.3">
      <c r="A1" s="17" t="s">
        <v>0</v>
      </c>
      <c r="B1" s="18"/>
      <c r="C1" s="18"/>
      <c r="D1" s="18"/>
      <c r="E1" s="18"/>
      <c r="F1" s="18"/>
      <c r="G1" s="19"/>
    </row>
    <row r="2" spans="1:12" x14ac:dyDescent="0.3">
      <c r="A2" s="9">
        <v>21</v>
      </c>
      <c r="B2" s="20" t="s">
        <v>101</v>
      </c>
      <c r="C2" s="20"/>
      <c r="D2" s="20"/>
      <c r="E2" s="20"/>
      <c r="F2" s="20"/>
      <c r="G2" s="21"/>
      <c r="I2"/>
    </row>
    <row r="3" spans="1:12" x14ac:dyDescent="0.3">
      <c r="A3" s="9">
        <v>22</v>
      </c>
      <c r="B3" s="20" t="s">
        <v>103</v>
      </c>
      <c r="C3" s="20"/>
      <c r="D3" s="20"/>
      <c r="E3" s="20"/>
      <c r="F3" s="20"/>
      <c r="G3" s="21"/>
      <c r="I3"/>
    </row>
    <row r="4" spans="1:12" x14ac:dyDescent="0.3">
      <c r="A4" s="9">
        <v>23</v>
      </c>
      <c r="B4" s="20" t="s">
        <v>102</v>
      </c>
      <c r="C4" s="20"/>
      <c r="D4" s="20"/>
      <c r="E4" s="20"/>
      <c r="F4" s="20"/>
      <c r="G4" s="21"/>
      <c r="I4"/>
    </row>
    <row r="5" spans="1:12" ht="15" thickBot="1" x14ac:dyDescent="0.35">
      <c r="A5" s="10">
        <v>24</v>
      </c>
      <c r="B5" s="22" t="s">
        <v>104</v>
      </c>
      <c r="C5" s="22"/>
      <c r="D5" s="22"/>
      <c r="E5" s="22"/>
      <c r="F5" s="22"/>
      <c r="G5" s="23"/>
      <c r="I5"/>
    </row>
    <row r="6" spans="1:12" x14ac:dyDescent="0.3">
      <c r="B6" s="16"/>
      <c r="C6" s="16"/>
      <c r="D6" s="16"/>
      <c r="E6" s="16"/>
      <c r="F6" s="16"/>
      <c r="G6" s="16"/>
    </row>
    <row r="8" spans="1:12" s="3" customFormat="1" ht="28.8" x14ac:dyDescent="0.3">
      <c r="A8" s="6" t="s">
        <v>1</v>
      </c>
      <c r="B8" s="6" t="s">
        <v>2</v>
      </c>
      <c r="C8" s="6" t="s">
        <v>3</v>
      </c>
      <c r="D8" s="6" t="s">
        <v>4</v>
      </c>
      <c r="E8" s="6" t="s">
        <v>35</v>
      </c>
      <c r="F8" s="6" t="s">
        <v>36</v>
      </c>
      <c r="G8" s="2" t="s">
        <v>37</v>
      </c>
      <c r="H8" s="12">
        <v>21</v>
      </c>
      <c r="I8" s="12">
        <f>H8+1</f>
        <v>22</v>
      </c>
      <c r="J8" s="12">
        <f t="shared" ref="J8:K8" si="0">I8+1</f>
        <v>23</v>
      </c>
      <c r="K8" s="12">
        <f t="shared" si="0"/>
        <v>24</v>
      </c>
      <c r="L8"/>
    </row>
    <row r="9" spans="1:12" s="3" customFormat="1" ht="15.6" x14ac:dyDescent="0.3">
      <c r="A9" s="1" t="s">
        <v>5</v>
      </c>
      <c r="B9" s="1" t="s">
        <v>55</v>
      </c>
      <c r="C9" s="1" t="s">
        <v>6</v>
      </c>
      <c r="D9" s="8">
        <v>3</v>
      </c>
      <c r="E9" s="8">
        <v>30000</v>
      </c>
      <c r="F9" s="8">
        <v>1</v>
      </c>
      <c r="G9" s="7" t="s">
        <v>38</v>
      </c>
      <c r="H9" s="3">
        <f ca="1">OFFSET(E8,3,0)</f>
        <v>40000</v>
      </c>
      <c r="I9" s="3" t="str">
        <f ca="1">OFFSET(C8,2,0)</f>
        <v>IT</v>
      </c>
      <c r="J9" s="3" cm="1">
        <f t="array" aca="1" ref="J9:J33" ca="1">OFFSET(F8,1,0,25,1)</f>
        <v>1</v>
      </c>
      <c r="K9" s="3" cm="1">
        <f t="array" aca="1" ref="K9" ca="1">INDIRECT("e15")</f>
        <v>60000</v>
      </c>
    </row>
    <row r="10" spans="1:12" s="3" customFormat="1" ht="15.6" x14ac:dyDescent="0.3">
      <c r="A10" s="1" t="s">
        <v>7</v>
      </c>
      <c r="B10" s="1" t="s">
        <v>56</v>
      </c>
      <c r="C10" s="1" t="s">
        <v>8</v>
      </c>
      <c r="D10" s="8">
        <v>4</v>
      </c>
      <c r="E10" s="8">
        <v>35000</v>
      </c>
      <c r="F10" s="8">
        <v>2</v>
      </c>
      <c r="G10" s="7" t="s">
        <v>38</v>
      </c>
      <c r="J10" s="3">
        <f ca="1"/>
        <v>2</v>
      </c>
    </row>
    <row r="11" spans="1:12" s="3" customFormat="1" ht="15.6" x14ac:dyDescent="0.3">
      <c r="A11" s="1" t="s">
        <v>9</v>
      </c>
      <c r="B11" s="1" t="s">
        <v>57</v>
      </c>
      <c r="C11" s="1" t="s">
        <v>10</v>
      </c>
      <c r="D11" s="8">
        <v>5</v>
      </c>
      <c r="E11" s="8">
        <v>40000</v>
      </c>
      <c r="F11" s="8">
        <v>3</v>
      </c>
      <c r="G11" s="7" t="s">
        <v>38</v>
      </c>
      <c r="J11" s="3">
        <f ca="1"/>
        <v>3</v>
      </c>
    </row>
    <row r="12" spans="1:12" s="3" customFormat="1" ht="15.6" x14ac:dyDescent="0.3">
      <c r="A12" s="1" t="s">
        <v>11</v>
      </c>
      <c r="B12" s="1" t="s">
        <v>58</v>
      </c>
      <c r="C12" s="1" t="s">
        <v>12</v>
      </c>
      <c r="D12" s="8">
        <v>2</v>
      </c>
      <c r="E12" s="8">
        <v>45000</v>
      </c>
      <c r="F12" s="8">
        <v>4</v>
      </c>
      <c r="G12" s="7" t="s">
        <v>39</v>
      </c>
      <c r="J12" s="3">
        <f ca="1"/>
        <v>4</v>
      </c>
    </row>
    <row r="13" spans="1:12" s="3" customFormat="1" ht="15.6" x14ac:dyDescent="0.3">
      <c r="A13" s="1" t="s">
        <v>13</v>
      </c>
      <c r="B13" s="1" t="s">
        <v>59</v>
      </c>
      <c r="C13" s="1" t="s">
        <v>14</v>
      </c>
      <c r="D13" s="8">
        <v>3</v>
      </c>
      <c r="E13" s="8">
        <v>50000</v>
      </c>
      <c r="F13" s="8">
        <v>5</v>
      </c>
      <c r="G13" s="7" t="s">
        <v>38</v>
      </c>
      <c r="J13" s="3">
        <f ca="1"/>
        <v>5</v>
      </c>
    </row>
    <row r="14" spans="1:12" s="3" customFormat="1" ht="15.6" x14ac:dyDescent="0.3">
      <c r="A14" s="1" t="s">
        <v>15</v>
      </c>
      <c r="B14" s="1" t="s">
        <v>60</v>
      </c>
      <c r="C14" s="1" t="s">
        <v>6</v>
      </c>
      <c r="D14" s="8">
        <v>4</v>
      </c>
      <c r="E14" s="8">
        <v>55000</v>
      </c>
      <c r="F14" s="8">
        <v>6</v>
      </c>
      <c r="G14" s="7" t="s">
        <v>38</v>
      </c>
      <c r="I14" s="4"/>
      <c r="J14">
        <f ca="1"/>
        <v>6</v>
      </c>
    </row>
    <row r="15" spans="1:12" s="3" customFormat="1" ht="15.6" x14ac:dyDescent="0.3">
      <c r="A15" s="1" t="s">
        <v>16</v>
      </c>
      <c r="B15" s="1" t="s">
        <v>61</v>
      </c>
      <c r="C15" s="1" t="s">
        <v>8</v>
      </c>
      <c r="D15" s="8">
        <v>5</v>
      </c>
      <c r="E15" s="8">
        <v>60000</v>
      </c>
      <c r="F15" s="8">
        <v>7</v>
      </c>
      <c r="G15" s="7" t="s">
        <v>38</v>
      </c>
      <c r="I15" s="4"/>
      <c r="J15">
        <f ca="1"/>
        <v>7</v>
      </c>
    </row>
    <row r="16" spans="1:12" s="3" customFormat="1" ht="15.6" x14ac:dyDescent="0.3">
      <c r="A16" s="1" t="s">
        <v>17</v>
      </c>
      <c r="B16" s="1" t="s">
        <v>62</v>
      </c>
      <c r="C16" s="1" t="s">
        <v>10</v>
      </c>
      <c r="D16" s="8">
        <v>3</v>
      </c>
      <c r="E16" s="8">
        <v>30000</v>
      </c>
      <c r="F16" s="8">
        <v>8</v>
      </c>
      <c r="G16" s="7" t="s">
        <v>39</v>
      </c>
      <c r="I16" s="4"/>
      <c r="J16">
        <f ca="1"/>
        <v>8</v>
      </c>
    </row>
    <row r="17" spans="1:10" s="3" customFormat="1" ht="15.6" x14ac:dyDescent="0.3">
      <c r="A17" s="1" t="s">
        <v>18</v>
      </c>
      <c r="B17" s="1" t="s">
        <v>63</v>
      </c>
      <c r="C17" s="1" t="s">
        <v>12</v>
      </c>
      <c r="D17" s="8">
        <v>4</v>
      </c>
      <c r="E17" s="8">
        <v>35000</v>
      </c>
      <c r="F17" s="8">
        <v>9</v>
      </c>
      <c r="G17" s="7" t="s">
        <v>38</v>
      </c>
      <c r="I17" s="4"/>
      <c r="J17">
        <f ca="1"/>
        <v>9</v>
      </c>
    </row>
    <row r="18" spans="1:10" s="3" customFormat="1" ht="15.6" x14ac:dyDescent="0.3">
      <c r="A18" s="1" t="s">
        <v>19</v>
      </c>
      <c r="B18" s="1" t="s">
        <v>64</v>
      </c>
      <c r="C18" s="1" t="s">
        <v>14</v>
      </c>
      <c r="D18" s="8">
        <v>2</v>
      </c>
      <c r="E18" s="8">
        <v>40000</v>
      </c>
      <c r="F18" s="8">
        <v>10</v>
      </c>
      <c r="G18" s="7" t="s">
        <v>39</v>
      </c>
      <c r="I18" s="4"/>
      <c r="J18">
        <f ca="1"/>
        <v>10</v>
      </c>
    </row>
    <row r="19" spans="1:10" s="3" customFormat="1" ht="15.6" x14ac:dyDescent="0.3">
      <c r="A19" s="1" t="s">
        <v>20</v>
      </c>
      <c r="B19" s="1" t="s">
        <v>65</v>
      </c>
      <c r="C19" s="1" t="s">
        <v>6</v>
      </c>
      <c r="D19" s="8">
        <v>5</v>
      </c>
      <c r="E19" s="8">
        <v>45000</v>
      </c>
      <c r="F19" s="8">
        <v>2</v>
      </c>
      <c r="G19" s="7" t="s">
        <v>38</v>
      </c>
      <c r="I19" s="4"/>
      <c r="J19">
        <f ca="1"/>
        <v>2</v>
      </c>
    </row>
    <row r="20" spans="1:10" s="3" customFormat="1" ht="15.6" x14ac:dyDescent="0.3">
      <c r="A20" s="1" t="s">
        <v>21</v>
      </c>
      <c r="B20" s="1" t="s">
        <v>66</v>
      </c>
      <c r="C20" s="1" t="s">
        <v>8</v>
      </c>
      <c r="D20" s="8">
        <v>3</v>
      </c>
      <c r="E20" s="8">
        <v>50000</v>
      </c>
      <c r="F20" s="8">
        <v>3</v>
      </c>
      <c r="G20" s="7" t="s">
        <v>39</v>
      </c>
      <c r="I20" s="4"/>
      <c r="J20">
        <f ca="1"/>
        <v>3</v>
      </c>
    </row>
    <row r="21" spans="1:10" s="3" customFormat="1" ht="15.6" x14ac:dyDescent="0.3">
      <c r="A21" s="1" t="s">
        <v>22</v>
      </c>
      <c r="B21" s="1" t="s">
        <v>67</v>
      </c>
      <c r="C21" s="1" t="s">
        <v>10</v>
      </c>
      <c r="D21" s="8">
        <v>4</v>
      </c>
      <c r="E21" s="8">
        <v>55000</v>
      </c>
      <c r="F21" s="8">
        <v>4</v>
      </c>
      <c r="G21" s="7" t="s">
        <v>38</v>
      </c>
      <c r="I21" s="4"/>
      <c r="J21">
        <f ca="1"/>
        <v>4</v>
      </c>
    </row>
    <row r="22" spans="1:10" x14ac:dyDescent="0.3">
      <c r="A22" s="1" t="s">
        <v>23</v>
      </c>
      <c r="B22" s="1" t="s">
        <v>68</v>
      </c>
      <c r="C22" s="1" t="s">
        <v>12</v>
      </c>
      <c r="D22" s="8">
        <v>2</v>
      </c>
      <c r="E22" s="8">
        <v>60000</v>
      </c>
      <c r="F22" s="8">
        <v>5</v>
      </c>
      <c r="G22" s="7" t="s">
        <v>39</v>
      </c>
      <c r="J22">
        <f ca="1"/>
        <v>5</v>
      </c>
    </row>
    <row r="23" spans="1:10" x14ac:dyDescent="0.3">
      <c r="A23" s="1" t="s">
        <v>24</v>
      </c>
      <c r="B23" s="1" t="s">
        <v>69</v>
      </c>
      <c r="C23" s="1" t="s">
        <v>14</v>
      </c>
      <c r="D23" s="8">
        <v>3</v>
      </c>
      <c r="E23" s="8">
        <v>30000</v>
      </c>
      <c r="F23" s="8">
        <v>1</v>
      </c>
      <c r="G23" s="7" t="s">
        <v>38</v>
      </c>
      <c r="J23">
        <f ca="1"/>
        <v>1</v>
      </c>
    </row>
    <row r="24" spans="1:10" x14ac:dyDescent="0.3">
      <c r="A24" s="1" t="s">
        <v>25</v>
      </c>
      <c r="B24" s="1" t="s">
        <v>70</v>
      </c>
      <c r="C24" s="1" t="s">
        <v>6</v>
      </c>
      <c r="D24" s="8">
        <v>4</v>
      </c>
      <c r="E24" s="8">
        <v>35000</v>
      </c>
      <c r="F24" s="8">
        <v>6</v>
      </c>
      <c r="G24" s="7" t="s">
        <v>38</v>
      </c>
      <c r="J24">
        <f ca="1"/>
        <v>6</v>
      </c>
    </row>
    <row r="25" spans="1:10" x14ac:dyDescent="0.3">
      <c r="A25" s="1" t="s">
        <v>26</v>
      </c>
      <c r="B25" s="1" t="s">
        <v>71</v>
      </c>
      <c r="C25" s="1" t="s">
        <v>8</v>
      </c>
      <c r="D25" s="8">
        <v>5</v>
      </c>
      <c r="E25" s="8">
        <v>40000</v>
      </c>
      <c r="F25" s="8">
        <v>7</v>
      </c>
      <c r="G25" s="7" t="s">
        <v>38</v>
      </c>
      <c r="I25"/>
      <c r="J25">
        <f ca="1"/>
        <v>7</v>
      </c>
    </row>
    <row r="26" spans="1:10" x14ac:dyDescent="0.3">
      <c r="A26" s="1" t="s">
        <v>27</v>
      </c>
      <c r="B26" s="1" t="s">
        <v>72</v>
      </c>
      <c r="C26" s="1" t="s">
        <v>10</v>
      </c>
      <c r="D26" s="8">
        <v>3</v>
      </c>
      <c r="E26" s="8">
        <v>45000</v>
      </c>
      <c r="F26" s="8">
        <v>8</v>
      </c>
      <c r="G26" s="7" t="s">
        <v>39</v>
      </c>
      <c r="I26"/>
      <c r="J26">
        <f ca="1"/>
        <v>8</v>
      </c>
    </row>
    <row r="27" spans="1:10" x14ac:dyDescent="0.3">
      <c r="A27" s="1" t="s">
        <v>28</v>
      </c>
      <c r="B27" s="1" t="s">
        <v>73</v>
      </c>
      <c r="C27" s="1" t="s">
        <v>12</v>
      </c>
      <c r="D27" s="8">
        <v>4</v>
      </c>
      <c r="E27" s="8">
        <v>50000</v>
      </c>
      <c r="F27" s="8">
        <v>2</v>
      </c>
      <c r="G27" s="7" t="s">
        <v>38</v>
      </c>
      <c r="I27"/>
      <c r="J27">
        <f ca="1"/>
        <v>2</v>
      </c>
    </row>
    <row r="28" spans="1:10" x14ac:dyDescent="0.3">
      <c r="A28" s="1" t="s">
        <v>29</v>
      </c>
      <c r="B28" s="1" t="s">
        <v>74</v>
      </c>
      <c r="C28" s="1" t="s">
        <v>14</v>
      </c>
      <c r="D28" s="8">
        <v>2</v>
      </c>
      <c r="E28" s="8">
        <v>55000</v>
      </c>
      <c r="F28" s="8">
        <v>3</v>
      </c>
      <c r="G28" s="7" t="s">
        <v>39</v>
      </c>
      <c r="I28"/>
      <c r="J28">
        <f ca="1"/>
        <v>3</v>
      </c>
    </row>
    <row r="29" spans="1:10" x14ac:dyDescent="0.3">
      <c r="A29" s="1" t="s">
        <v>30</v>
      </c>
      <c r="B29" s="1" t="s">
        <v>75</v>
      </c>
      <c r="C29" s="1" t="s">
        <v>6</v>
      </c>
      <c r="D29" s="8">
        <v>3</v>
      </c>
      <c r="E29" s="8">
        <v>60000</v>
      </c>
      <c r="F29" s="8">
        <v>4</v>
      </c>
      <c r="G29" s="7" t="s">
        <v>38</v>
      </c>
      <c r="I29"/>
      <c r="J29">
        <f ca="1"/>
        <v>4</v>
      </c>
    </row>
    <row r="30" spans="1:10" x14ac:dyDescent="0.3">
      <c r="A30" s="1" t="s">
        <v>31</v>
      </c>
      <c r="B30" s="1" t="s">
        <v>76</v>
      </c>
      <c r="C30" s="1" t="s">
        <v>8</v>
      </c>
      <c r="D30" s="8">
        <v>4</v>
      </c>
      <c r="E30" s="8">
        <v>30000</v>
      </c>
      <c r="F30" s="8">
        <v>5</v>
      </c>
      <c r="G30" s="7" t="s">
        <v>38</v>
      </c>
      <c r="I30"/>
      <c r="J30">
        <f ca="1"/>
        <v>5</v>
      </c>
    </row>
    <row r="31" spans="1:10" x14ac:dyDescent="0.3">
      <c r="A31" s="1" t="s">
        <v>32</v>
      </c>
      <c r="B31" s="1" t="s">
        <v>77</v>
      </c>
      <c r="C31" s="1" t="s">
        <v>10</v>
      </c>
      <c r="D31" s="8">
        <v>5</v>
      </c>
      <c r="E31" s="8">
        <v>35000</v>
      </c>
      <c r="F31" s="8">
        <v>6</v>
      </c>
      <c r="G31" s="7" t="s">
        <v>39</v>
      </c>
      <c r="I31"/>
      <c r="J31">
        <f ca="1"/>
        <v>6</v>
      </c>
    </row>
    <row r="32" spans="1:10" x14ac:dyDescent="0.3">
      <c r="A32" s="1" t="s">
        <v>33</v>
      </c>
      <c r="B32" s="1" t="s">
        <v>78</v>
      </c>
      <c r="C32" s="1" t="s">
        <v>12</v>
      </c>
      <c r="D32" s="8">
        <v>3</v>
      </c>
      <c r="E32" s="8">
        <v>40000</v>
      </c>
      <c r="F32" s="8">
        <v>7</v>
      </c>
      <c r="G32" s="7" t="s">
        <v>38</v>
      </c>
      <c r="I32"/>
      <c r="J32">
        <f ca="1"/>
        <v>7</v>
      </c>
    </row>
    <row r="33" spans="1:10" x14ac:dyDescent="0.3">
      <c r="A33" s="1" t="s">
        <v>34</v>
      </c>
      <c r="B33" s="1" t="s">
        <v>79</v>
      </c>
      <c r="C33" s="1" t="s">
        <v>14</v>
      </c>
      <c r="D33" s="8">
        <v>4</v>
      </c>
      <c r="E33" s="8">
        <v>45000</v>
      </c>
      <c r="F33" s="8">
        <v>8</v>
      </c>
      <c r="G33" s="7" t="s">
        <v>38</v>
      </c>
      <c r="I33"/>
      <c r="J33">
        <f ca="1"/>
        <v>8</v>
      </c>
    </row>
    <row r="34" spans="1:10" x14ac:dyDescent="0.3">
      <c r="I34"/>
    </row>
  </sheetData>
  <mergeCells count="6">
    <mergeCell ref="B6:G6"/>
    <mergeCell ref="A1:G1"/>
    <mergeCell ref="B2:G2"/>
    <mergeCell ref="B3:G3"/>
    <mergeCell ref="B4:G4"/>
    <mergeCell ref="B5:G5"/>
  </mergeCells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0E653C5-5D0B-4C42-AE61-90E88E677D6D}">
  <dimension ref="A1:B6"/>
  <sheetViews>
    <sheetView workbookViewId="0">
      <selection activeCell="B1" sqref="B1"/>
    </sheetView>
  </sheetViews>
  <sheetFormatPr defaultRowHeight="14.4" x14ac:dyDescent="0.3"/>
  <cols>
    <col min="1" max="1" width="18.21875" bestFit="1" customWidth="1"/>
    <col min="2" max="2" width="13.77734375" bestFit="1" customWidth="1"/>
  </cols>
  <sheetData>
    <row r="1" spans="1:2" x14ac:dyDescent="0.3">
      <c r="A1" s="11" t="s">
        <v>4</v>
      </c>
      <c r="B1" s="11" t="s">
        <v>40</v>
      </c>
    </row>
    <row r="2" spans="1:2" x14ac:dyDescent="0.3">
      <c r="A2" s="1">
        <v>5</v>
      </c>
      <c r="B2" s="1">
        <v>10000</v>
      </c>
    </row>
    <row r="3" spans="1:2" x14ac:dyDescent="0.3">
      <c r="A3" s="1">
        <v>4</v>
      </c>
      <c r="B3" s="1">
        <v>7500</v>
      </c>
    </row>
    <row r="4" spans="1:2" x14ac:dyDescent="0.3">
      <c r="A4" s="1">
        <v>3</v>
      </c>
      <c r="B4" s="1">
        <v>5000</v>
      </c>
    </row>
    <row r="5" spans="1:2" x14ac:dyDescent="0.3">
      <c r="A5" s="1">
        <v>2</v>
      </c>
      <c r="B5" s="1">
        <v>2500</v>
      </c>
    </row>
    <row r="6" spans="1:2" x14ac:dyDescent="0.3">
      <c r="A6" s="1">
        <v>1</v>
      </c>
      <c r="B6" s="1">
        <v>0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7687A31-463E-4282-996A-357718194D05}">
  <dimension ref="A1:B11"/>
  <sheetViews>
    <sheetView workbookViewId="0"/>
  </sheetViews>
  <sheetFormatPr defaultRowHeight="14.4" x14ac:dyDescent="0.3"/>
  <cols>
    <col min="1" max="1" width="5.6640625" bestFit="1" customWidth="1"/>
    <col min="2" max="2" width="14" bestFit="1" customWidth="1"/>
  </cols>
  <sheetData>
    <row r="1" spans="1:2" x14ac:dyDescent="0.3">
      <c r="A1" s="11" t="s">
        <v>41</v>
      </c>
      <c r="B1" s="11" t="s">
        <v>42</v>
      </c>
    </row>
    <row r="2" spans="1:2" x14ac:dyDescent="0.3">
      <c r="A2" s="1">
        <v>1</v>
      </c>
      <c r="B2" s="1" t="s">
        <v>43</v>
      </c>
    </row>
    <row r="3" spans="1:2" x14ac:dyDescent="0.3">
      <c r="A3" s="1">
        <v>2</v>
      </c>
      <c r="B3" s="1" t="s">
        <v>44</v>
      </c>
    </row>
    <row r="4" spans="1:2" x14ac:dyDescent="0.3">
      <c r="A4" s="1">
        <v>3</v>
      </c>
      <c r="B4" s="1" t="s">
        <v>45</v>
      </c>
    </row>
    <row r="5" spans="1:2" x14ac:dyDescent="0.3">
      <c r="A5" s="1">
        <v>4</v>
      </c>
      <c r="B5" s="1" t="s">
        <v>46</v>
      </c>
    </row>
    <row r="6" spans="1:2" x14ac:dyDescent="0.3">
      <c r="A6" s="1">
        <v>5</v>
      </c>
      <c r="B6" s="1" t="s">
        <v>47</v>
      </c>
    </row>
    <row r="7" spans="1:2" x14ac:dyDescent="0.3">
      <c r="A7" s="1">
        <v>6</v>
      </c>
      <c r="B7" s="1" t="s">
        <v>48</v>
      </c>
    </row>
    <row r="8" spans="1:2" x14ac:dyDescent="0.3">
      <c r="A8" s="1">
        <v>7</v>
      </c>
      <c r="B8" s="1" t="s">
        <v>49</v>
      </c>
    </row>
    <row r="9" spans="1:2" x14ac:dyDescent="0.3">
      <c r="A9" s="1">
        <v>8</v>
      </c>
      <c r="B9" s="1" t="s">
        <v>50</v>
      </c>
    </row>
    <row r="10" spans="1:2" x14ac:dyDescent="0.3">
      <c r="A10" s="1">
        <v>9</v>
      </c>
      <c r="B10" s="1" t="s">
        <v>51</v>
      </c>
    </row>
    <row r="11" spans="1:2" x14ac:dyDescent="0.3">
      <c r="A11" s="1">
        <v>10</v>
      </c>
      <c r="B11" s="1" t="s">
        <v>52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18EAD3D-7593-4D53-BD2F-225E3E2BAD05}">
  <dimension ref="A1:C6"/>
  <sheetViews>
    <sheetView workbookViewId="0">
      <selection activeCell="C1" sqref="C1"/>
    </sheetView>
  </sheetViews>
  <sheetFormatPr defaultRowHeight="14.4" x14ac:dyDescent="0.3"/>
  <cols>
    <col min="1" max="1" width="11.33203125" bestFit="1" customWidth="1"/>
    <col min="2" max="2" width="9.88671875" bestFit="1" customWidth="1"/>
    <col min="3" max="3" width="10.109375" bestFit="1" customWidth="1"/>
  </cols>
  <sheetData>
    <row r="1" spans="1:3" x14ac:dyDescent="0.3">
      <c r="A1" s="11" t="s">
        <v>3</v>
      </c>
      <c r="B1" s="11" t="s">
        <v>53</v>
      </c>
      <c r="C1" s="11" t="s">
        <v>54</v>
      </c>
    </row>
    <row r="2" spans="1:3" x14ac:dyDescent="0.3">
      <c r="A2" s="1" t="s">
        <v>6</v>
      </c>
      <c r="B2" s="1">
        <v>35000</v>
      </c>
      <c r="C2" s="1">
        <v>65000</v>
      </c>
    </row>
    <row r="3" spans="1:3" x14ac:dyDescent="0.3">
      <c r="A3" s="1" t="s">
        <v>8</v>
      </c>
      <c r="B3" s="1">
        <v>40000</v>
      </c>
      <c r="C3" s="1">
        <v>70000</v>
      </c>
    </row>
    <row r="4" spans="1:3" x14ac:dyDescent="0.3">
      <c r="A4" s="1" t="s">
        <v>10</v>
      </c>
      <c r="B4" s="1">
        <v>30000</v>
      </c>
      <c r="C4" s="1">
        <v>55000</v>
      </c>
    </row>
    <row r="5" spans="1:3" x14ac:dyDescent="0.3">
      <c r="A5" s="1" t="s">
        <v>12</v>
      </c>
      <c r="B5" s="1">
        <v>45000</v>
      </c>
      <c r="C5" s="1">
        <v>75000</v>
      </c>
    </row>
    <row r="6" spans="1:3" x14ac:dyDescent="0.3">
      <c r="A6" s="1" t="s">
        <v>14</v>
      </c>
      <c r="B6" s="1">
        <v>32000</v>
      </c>
      <c r="C6" s="1">
        <v>60000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6</vt:i4>
      </vt:variant>
    </vt:vector>
  </HeadingPairs>
  <TitlesOfParts>
    <vt:vector size="6" baseType="lpstr">
      <vt:lpstr>E1</vt:lpstr>
      <vt:lpstr>E2</vt:lpstr>
      <vt:lpstr>E3</vt:lpstr>
      <vt:lpstr>performance_bonus</vt:lpstr>
      <vt:lpstr>experience_levels</vt:lpstr>
      <vt:lpstr>department_salary_brackets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Gulfam Ahmad</dc:creator>
  <cp:lastModifiedBy>Gulfam Ahmad</cp:lastModifiedBy>
  <dcterms:created xsi:type="dcterms:W3CDTF">2025-11-15T15:44:47Z</dcterms:created>
  <dcterms:modified xsi:type="dcterms:W3CDTF">2025-11-25T18:32:03Z</dcterms:modified>
</cp:coreProperties>
</file>