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Youtube Content\Excel Test Solution\"/>
    </mc:Choice>
  </mc:AlternateContent>
  <xr:revisionPtr revIDLastSave="0" documentId="13_ncr:1_{96C6030A-F0DB-4ED3-82A4-58A364B93975}" xr6:coauthVersionLast="47" xr6:coauthVersionMax="47" xr10:uidLastSave="{00000000-0000-0000-0000-000000000000}"/>
  <bookViews>
    <workbookView xWindow="28680" yWindow="-120" windowWidth="29040" windowHeight="15720" xr2:uid="{675623DA-751B-4835-8612-C18C79CFE65C}"/>
  </bookViews>
  <sheets>
    <sheet name="E1" sheetId="1" r:id="rId1"/>
    <sheet name="E2" sheetId="2" r:id="rId2"/>
    <sheet name="E3" sheetId="3" r:id="rId3"/>
  </sheets>
  <definedNames>
    <definedName name="_xlnm._FilterDatabase" localSheetId="0" hidden="1">'E1'!$A$1:$F$25</definedName>
    <definedName name="_xlnm._FilterDatabase" localSheetId="1" hidden="1">'E2'!$A$1:$F$25</definedName>
    <definedName name="_xlnm._FilterDatabase" localSheetId="2" hidden="1">'E3'!$K$1:$M$19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19" i="3" l="1"/>
  <c r="M18" i="3"/>
  <c r="M17" i="3"/>
  <c r="M16" i="3"/>
  <c r="M15" i="3"/>
  <c r="M14" i="3"/>
  <c r="M13" i="3"/>
  <c r="M12" i="3"/>
  <c r="M11" i="3"/>
  <c r="M10" i="3"/>
  <c r="M9" i="3"/>
  <c r="M8" i="3"/>
  <c r="M7" i="3"/>
  <c r="M6" i="3"/>
  <c r="M5" i="3"/>
  <c r="M4" i="3"/>
  <c r="M3" i="3"/>
  <c r="M2" i="3"/>
  <c r="M19" i="2"/>
  <c r="M18" i="2"/>
  <c r="M17" i="2"/>
  <c r="M16" i="2"/>
  <c r="M15" i="2"/>
  <c r="M14" i="2"/>
  <c r="M13" i="2"/>
  <c r="M12" i="2"/>
  <c r="M11" i="2"/>
  <c r="M10" i="2"/>
  <c r="M9" i="2"/>
  <c r="M8" i="2"/>
  <c r="M7" i="2"/>
  <c r="M6" i="2"/>
  <c r="M5" i="2"/>
  <c r="N4" i="2"/>
  <c r="M4" i="2"/>
  <c r="M3" i="2"/>
  <c r="M2" i="2"/>
  <c r="K16" i="1"/>
  <c r="K15" i="1"/>
  <c r="K13" i="1"/>
  <c r="K12" i="1"/>
  <c r="K10" i="1"/>
  <c r="K9" i="1"/>
  <c r="K8" i="1"/>
  <c r="K6" i="1"/>
  <c r="K5" i="1"/>
  <c r="K4" i="1"/>
  <c r="K3" i="1"/>
  <c r="K2" i="1"/>
</calcChain>
</file>

<file path=xl/sharedStrings.xml><?xml version="1.0" encoding="utf-8"?>
<sst xmlns="http://schemas.openxmlformats.org/spreadsheetml/2006/main" count="460" uniqueCount="85">
  <si>
    <t>Order no.</t>
  </si>
  <si>
    <t>Driver's name</t>
  </si>
  <si>
    <t>Item</t>
  </si>
  <si>
    <t>Number of items</t>
  </si>
  <si>
    <t>Transport</t>
  </si>
  <si>
    <t>Destination</t>
  </si>
  <si>
    <t>John May</t>
  </si>
  <si>
    <t>TV</t>
  </si>
  <si>
    <t>truck 4</t>
  </si>
  <si>
    <t>Boston</t>
  </si>
  <si>
    <t>Peter White</t>
  </si>
  <si>
    <t>washing machine</t>
  </si>
  <si>
    <t>truck 3</t>
  </si>
  <si>
    <t>NY</t>
  </si>
  <si>
    <t>Carl Nowak</t>
  </si>
  <si>
    <t>Philadelphia</t>
  </si>
  <si>
    <t>George Ramsay</t>
  </si>
  <si>
    <t>refrigerator</t>
  </si>
  <si>
    <t>truck 1</t>
  </si>
  <si>
    <t>Baltimore</t>
  </si>
  <si>
    <t>truck 2</t>
  </si>
  <si>
    <t>Pittsburgh</t>
  </si>
  <si>
    <t>Mertl Pavel</t>
  </si>
  <si>
    <t>microwave</t>
  </si>
  <si>
    <t>airplane</t>
  </si>
  <si>
    <t>Sarah Chen</t>
  </si>
  <si>
    <t>Number of orders in Boston :</t>
  </si>
  <si>
    <t>Number of microwave orders  :</t>
  </si>
  <si>
    <t>Number of journeys with truck 3:</t>
  </si>
  <si>
    <t>Number of Peter White journeys:</t>
  </si>
  <si>
    <t>How many times are no. of items less than 20:</t>
  </si>
  <si>
    <t>Sum of refrigerator items:</t>
  </si>
  <si>
    <t>Sum of washing machine items:</t>
  </si>
  <si>
    <t>Sum of items transported by truck 4:</t>
  </si>
  <si>
    <t>Number of microvawe orders in Boston :</t>
  </si>
  <si>
    <t>Number of Peter White journeys with truck 1:</t>
  </si>
  <si>
    <t>Sum of microwaves transported to NY:</t>
  </si>
  <si>
    <t>Sum of items transported to Pittsburgh by truck 1:</t>
  </si>
  <si>
    <t>Result Area:</t>
  </si>
  <si>
    <t>Questions</t>
  </si>
  <si>
    <t>Driver name</t>
  </si>
  <si>
    <t>Status</t>
  </si>
  <si>
    <t>Cost</t>
  </si>
  <si>
    <t>Delivered</t>
  </si>
  <si>
    <t>In Transit</t>
  </si>
  <si>
    <t>Pending</t>
  </si>
  <si>
    <t>laptop</t>
  </si>
  <si>
    <t>monitor</t>
  </si>
  <si>
    <t>van</t>
  </si>
  <si>
    <t>How many total orders are recorded in the dataset?</t>
  </si>
  <si>
    <t>How many drivers have made deliveries?</t>
  </si>
  <si>
    <t>How many destinations are mentioned in the orders?</t>
  </si>
  <si>
    <t>How many orders have missing status information?</t>
  </si>
  <si>
    <t>How many blank cells exist in the Cost column?</t>
  </si>
  <si>
    <t>How many records have incomplete delivery status?</t>
  </si>
  <si>
    <t>What is the average number of items delivered by John May?</t>
  </si>
  <si>
    <t>What is the average cost for orders going to Boston?</t>
  </si>
  <si>
    <t>What is the average number of items transported by truck 1?</t>
  </si>
  <si>
    <t>What is the average number of items for orders with 'Delivered' status?</t>
  </si>
  <si>
    <t>What is the average number of items for John May's orders going to Pittsburgh?</t>
  </si>
  <si>
    <t>What is the average cost for truck 1 orders with 'Delivered' status?</t>
  </si>
  <si>
    <t>What is the average number of items transported by airplane to NY with 'In Transit' status?</t>
  </si>
  <si>
    <t>What is the average cost for Peter White's orders transported by truck 2?</t>
  </si>
  <si>
    <t>What is the highest cost among all orders?</t>
  </si>
  <si>
    <t>What is the maximum order number in the dataset?</t>
  </si>
  <si>
    <t>What is the lowest cost among all orders?</t>
  </si>
  <si>
    <t>What is the minimum order number in the dataset?</t>
  </si>
  <si>
    <t>What is the maximum number of items delivered by Carl Nowak?</t>
  </si>
  <si>
    <t>What is the highest cost for orders going to Philadelphia?</t>
  </si>
  <si>
    <t>What is the maximum number of items for orders transported by airplane?</t>
  </si>
  <si>
    <t>What is the maximum cost for van orders with 'Delivered' status?</t>
  </si>
  <si>
    <t>What is the minimum number of items delivered by George Ramsay?</t>
  </si>
  <si>
    <t>What is the lowest cost for orders going to NY?</t>
  </si>
  <si>
    <t>What is the minimum number of items for truck 3 orders?</t>
  </si>
  <si>
    <t>What is the minimum cost for orders with 'Pending' status transported by truck 2?</t>
  </si>
  <si>
    <t>What is the 2nd largest number of items among all orders?</t>
  </si>
  <si>
    <t>What is the 3rd largest order cost in the dataset?</t>
  </si>
  <si>
    <t>What is the 5th highest cost among all orders?</t>
  </si>
  <si>
    <t>What is the 2nd smallest number of items among all orders?</t>
  </si>
  <si>
    <t>What is the 3rd smallest order cost in the dataset?</t>
  </si>
  <si>
    <t>What is the 5th lowest cost among all orders?</t>
  </si>
  <si>
    <t>What is the maximum number of items in the order?</t>
  </si>
  <si>
    <t>What is the minimum number of items in the order?</t>
  </si>
  <si>
    <t>What is the 4th largest number of items ?</t>
  </si>
  <si>
    <t>What is the 4th smallest number of items 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</si>
</sst>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/>
    <xf numFmtId="0" fontId="3" fillId="0" borderId="1" xfId="0" applyFont="1" applyBorder="1" applyAlignment="1">
      <alignment horizontal="center" vertical="center"/>
    </xf>
    <xf numFmtId="0" fontId="3" fillId="0" borderId="0" xfId="0" applyFont="1"/>
    <xf numFmtId="0" fontId="0" fillId="0" borderId="0" xfId="0" applyAlignment="1">
      <alignment horizontal="left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/>
    </xf>
    <xf numFmtId="0" fontId="2" fillId="2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left"/>
    </xf>
    <xf numFmtId="0" fontId="2" fillId="2" borderId="1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/>
    <xf numFmtId="0" fontId="2" fillId="2" borderId="1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E0E61BF6-50F8-4E94-9DB0-90E29C291136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92D85A-9037-4B07-91E9-173C253F4113}">
  <dimension ref="A1:K25"/>
  <sheetViews>
    <sheetView showGridLines="0" tabSelected="1" workbookViewId="0">
      <selection activeCell="K13" sqref="K13"/>
    </sheetView>
  </sheetViews>
  <sheetFormatPr defaultRowHeight="14.4" x14ac:dyDescent="0.3"/>
  <cols>
    <col min="1" max="1" width="10.44140625" bestFit="1" customWidth="1"/>
    <col min="2" max="2" width="14.33203125" bestFit="1" customWidth="1"/>
    <col min="3" max="3" width="16" bestFit="1" customWidth="1"/>
    <col min="4" max="4" width="15.6640625" bestFit="1" customWidth="1"/>
    <col min="5" max="5" width="13.44140625" customWidth="1"/>
    <col min="6" max="6" width="11.77734375" style="12" bestFit="1" customWidth="1"/>
    <col min="9" max="9" width="8.88671875" style="10"/>
    <col min="10" max="10" width="54" bestFit="1" customWidth="1"/>
    <col min="11" max="11" width="12.33203125" bestFit="1" customWidth="1"/>
  </cols>
  <sheetData>
    <row r="1" spans="1:11" s="5" customFormat="1" ht="28.8" customHeight="1" x14ac:dyDescent="0.3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I1" s="24" t="s">
        <v>39</v>
      </c>
      <c r="J1" s="24"/>
      <c r="K1" s="15" t="s">
        <v>38</v>
      </c>
    </row>
    <row r="2" spans="1:11" s="7" customFormat="1" ht="15.6" x14ac:dyDescent="0.3">
      <c r="A2" s="2">
        <v>100001</v>
      </c>
      <c r="B2" s="2" t="s">
        <v>6</v>
      </c>
      <c r="C2" s="2" t="s">
        <v>7</v>
      </c>
      <c r="D2" s="2">
        <v>25</v>
      </c>
      <c r="E2" s="2" t="s">
        <v>8</v>
      </c>
      <c r="F2" s="11" t="s">
        <v>9</v>
      </c>
      <c r="I2" s="16">
        <v>1</v>
      </c>
      <c r="J2" s="14" t="s">
        <v>26</v>
      </c>
      <c r="K2" s="27">
        <f>COUNTIF(F2:F25,"Boston")</f>
        <v>4</v>
      </c>
    </row>
    <row r="3" spans="1:11" s="7" customFormat="1" ht="15.6" x14ac:dyDescent="0.3">
      <c r="A3" s="2">
        <v>100002</v>
      </c>
      <c r="B3" s="2" t="s">
        <v>10</v>
      </c>
      <c r="C3" s="2" t="s">
        <v>11</v>
      </c>
      <c r="D3" s="2">
        <v>30</v>
      </c>
      <c r="E3" s="2" t="s">
        <v>12</v>
      </c>
      <c r="F3" s="11" t="s">
        <v>13</v>
      </c>
      <c r="I3" s="16">
        <v>2</v>
      </c>
      <c r="J3" s="14" t="s">
        <v>27</v>
      </c>
      <c r="K3" s="27">
        <f>COUNTIF(C2:C25,"microwave")</f>
        <v>5</v>
      </c>
    </row>
    <row r="4" spans="1:11" s="7" customFormat="1" ht="15.6" x14ac:dyDescent="0.3">
      <c r="A4" s="2">
        <v>100003</v>
      </c>
      <c r="B4" s="2" t="s">
        <v>14</v>
      </c>
      <c r="C4" s="2" t="s">
        <v>11</v>
      </c>
      <c r="D4" s="2">
        <v>15</v>
      </c>
      <c r="E4" s="2" t="s">
        <v>12</v>
      </c>
      <c r="F4" s="11" t="s">
        <v>15</v>
      </c>
      <c r="I4" s="16">
        <v>3</v>
      </c>
      <c r="J4" s="14" t="s">
        <v>28</v>
      </c>
      <c r="K4" s="27">
        <f>COUNTIF(E2:E25,"Truck 3")</f>
        <v>8</v>
      </c>
    </row>
    <row r="5" spans="1:11" s="7" customFormat="1" ht="15.6" x14ac:dyDescent="0.3">
      <c r="A5" s="2">
        <v>100004</v>
      </c>
      <c r="B5" s="2" t="s">
        <v>10</v>
      </c>
      <c r="C5" s="2" t="s">
        <v>7</v>
      </c>
      <c r="D5" s="2">
        <v>32</v>
      </c>
      <c r="E5" s="2" t="s">
        <v>8</v>
      </c>
      <c r="F5" s="11" t="s">
        <v>13</v>
      </c>
      <c r="I5" s="16">
        <v>4</v>
      </c>
      <c r="J5" s="14" t="s">
        <v>29</v>
      </c>
      <c r="K5" s="27">
        <f>COUNTIF(B2:B25,"Peter White")</f>
        <v>6</v>
      </c>
    </row>
    <row r="6" spans="1:11" s="7" customFormat="1" ht="15.6" x14ac:dyDescent="0.3">
      <c r="A6" s="2">
        <v>100005</v>
      </c>
      <c r="B6" s="2" t="s">
        <v>16</v>
      </c>
      <c r="C6" s="2" t="s">
        <v>17</v>
      </c>
      <c r="D6" s="2">
        <v>25</v>
      </c>
      <c r="E6" s="2" t="s">
        <v>12</v>
      </c>
      <c r="F6" s="11" t="s">
        <v>9</v>
      </c>
      <c r="I6" s="16">
        <v>5</v>
      </c>
      <c r="J6" s="14" t="s">
        <v>30</v>
      </c>
      <c r="K6" s="27">
        <f>COUNTIF(D2:D25,"&lt;20")</f>
        <v>9</v>
      </c>
    </row>
    <row r="7" spans="1:11" s="7" customFormat="1" ht="15.6" x14ac:dyDescent="0.3">
      <c r="A7" s="2">
        <v>100006</v>
      </c>
      <c r="B7" s="2" t="s">
        <v>14</v>
      </c>
      <c r="C7" s="2" t="s">
        <v>11</v>
      </c>
      <c r="D7" s="2">
        <v>18</v>
      </c>
      <c r="E7" s="2" t="s">
        <v>18</v>
      </c>
      <c r="F7" s="11" t="s">
        <v>19</v>
      </c>
      <c r="I7" s="17"/>
      <c r="J7" s="8"/>
      <c r="K7" s="28"/>
    </row>
    <row r="8" spans="1:11" s="7" customFormat="1" ht="15.6" x14ac:dyDescent="0.3">
      <c r="A8" s="2">
        <v>100007</v>
      </c>
      <c r="B8" s="2" t="s">
        <v>6</v>
      </c>
      <c r="C8" s="2" t="s">
        <v>17</v>
      </c>
      <c r="D8" s="2">
        <v>15</v>
      </c>
      <c r="E8" s="2" t="s">
        <v>20</v>
      </c>
      <c r="F8" s="11" t="s">
        <v>15</v>
      </c>
      <c r="I8" s="16">
        <v>6</v>
      </c>
      <c r="J8" s="14" t="s">
        <v>31</v>
      </c>
      <c r="K8" s="27">
        <f>SUMIF(C2:C25,"Refrigerator",D2:D25)</f>
        <v>105</v>
      </c>
    </row>
    <row r="9" spans="1:11" s="7" customFormat="1" ht="15.6" x14ac:dyDescent="0.3">
      <c r="A9" s="2">
        <v>100008</v>
      </c>
      <c r="B9" s="2" t="s">
        <v>14</v>
      </c>
      <c r="C9" s="2" t="s">
        <v>17</v>
      </c>
      <c r="D9" s="2">
        <v>25</v>
      </c>
      <c r="E9" s="2" t="s">
        <v>12</v>
      </c>
      <c r="F9" s="11" t="s">
        <v>19</v>
      </c>
      <c r="I9" s="16">
        <v>7</v>
      </c>
      <c r="J9" s="14" t="s">
        <v>32</v>
      </c>
      <c r="K9" s="27">
        <f>SUMIF(C2:C25,"Washing Machine",D2:D25)</f>
        <v>164</v>
      </c>
    </row>
    <row r="10" spans="1:11" s="7" customFormat="1" ht="15.6" x14ac:dyDescent="0.3">
      <c r="A10" s="2">
        <v>100009</v>
      </c>
      <c r="B10" s="2" t="s">
        <v>10</v>
      </c>
      <c r="C10" s="2" t="s">
        <v>7</v>
      </c>
      <c r="D10" s="2">
        <v>30</v>
      </c>
      <c r="E10" s="2" t="s">
        <v>18</v>
      </c>
      <c r="F10" s="11" t="s">
        <v>21</v>
      </c>
      <c r="I10" s="16">
        <v>8</v>
      </c>
      <c r="J10" s="14" t="s">
        <v>33</v>
      </c>
      <c r="K10" s="27">
        <f>SUMIF(E2:E25,"Truck 4",D2:D25)</f>
        <v>156</v>
      </c>
    </row>
    <row r="11" spans="1:11" s="7" customFormat="1" ht="15.6" x14ac:dyDescent="0.3">
      <c r="A11" s="2">
        <v>100010</v>
      </c>
      <c r="B11" s="2" t="s">
        <v>16</v>
      </c>
      <c r="C11" s="2" t="s">
        <v>17</v>
      </c>
      <c r="D11" s="2">
        <v>15</v>
      </c>
      <c r="E11" s="2" t="s">
        <v>20</v>
      </c>
      <c r="F11" s="11" t="s">
        <v>13</v>
      </c>
      <c r="I11" s="17"/>
      <c r="J11" s="8"/>
      <c r="K11" s="28"/>
    </row>
    <row r="12" spans="1:11" s="7" customFormat="1" ht="15.6" x14ac:dyDescent="0.3">
      <c r="A12" s="2">
        <v>100011</v>
      </c>
      <c r="B12" s="2" t="s">
        <v>22</v>
      </c>
      <c r="C12" s="2" t="s">
        <v>23</v>
      </c>
      <c r="D12" s="2">
        <v>25</v>
      </c>
      <c r="E12" s="2" t="s">
        <v>12</v>
      </c>
      <c r="F12" s="11" t="s">
        <v>15</v>
      </c>
      <c r="I12" s="16">
        <v>9</v>
      </c>
      <c r="J12" s="14" t="s">
        <v>34</v>
      </c>
      <c r="K12" s="27">
        <f>COUNTIFS(C2:C25,"Microwave",F2:F25,"Boston")</f>
        <v>2</v>
      </c>
    </row>
    <row r="13" spans="1:11" s="7" customFormat="1" ht="15.6" x14ac:dyDescent="0.3">
      <c r="A13" s="2">
        <v>100012</v>
      </c>
      <c r="B13" s="2" t="s">
        <v>6</v>
      </c>
      <c r="C13" s="2" t="s">
        <v>11</v>
      </c>
      <c r="D13" s="2">
        <v>14</v>
      </c>
      <c r="E13" s="2" t="s">
        <v>8</v>
      </c>
      <c r="F13" s="11" t="s">
        <v>13</v>
      </c>
      <c r="I13" s="16">
        <v>10</v>
      </c>
      <c r="J13" s="14" t="s">
        <v>35</v>
      </c>
      <c r="K13" s="27">
        <f>COUNTIFS(B2:B25,"Peter White",E2:E25,"Truck 1")</f>
        <v>2</v>
      </c>
    </row>
    <row r="14" spans="1:11" s="7" customFormat="1" ht="15.6" x14ac:dyDescent="0.3">
      <c r="A14" s="2">
        <v>100013</v>
      </c>
      <c r="B14" s="2" t="s">
        <v>6</v>
      </c>
      <c r="C14" s="2" t="s">
        <v>11</v>
      </c>
      <c r="D14" s="2">
        <v>25</v>
      </c>
      <c r="E14" s="3" t="s">
        <v>24</v>
      </c>
      <c r="F14" s="11" t="s">
        <v>19</v>
      </c>
      <c r="I14" s="17"/>
      <c r="J14" s="8"/>
      <c r="K14" s="29"/>
    </row>
    <row r="15" spans="1:11" s="7" customFormat="1" ht="15.6" x14ac:dyDescent="0.3">
      <c r="A15" s="2">
        <v>100014</v>
      </c>
      <c r="B15" s="2" t="s">
        <v>14</v>
      </c>
      <c r="C15" s="2" t="s">
        <v>7</v>
      </c>
      <c r="D15" s="2">
        <v>30</v>
      </c>
      <c r="E15" s="2" t="s">
        <v>8</v>
      </c>
      <c r="F15" s="11" t="s">
        <v>15</v>
      </c>
      <c r="I15" s="16">
        <v>11</v>
      </c>
      <c r="J15" s="14" t="s">
        <v>36</v>
      </c>
      <c r="K15" s="27">
        <f>SUMIFS(D2:D25,C2:C25,"Microwave",F2:F25,"NY")</f>
        <v>25</v>
      </c>
    </row>
    <row r="16" spans="1:11" s="7" customFormat="1" ht="16.2" thickBot="1" x14ac:dyDescent="0.35">
      <c r="A16" s="2">
        <v>100015</v>
      </c>
      <c r="B16" s="2" t="s">
        <v>16</v>
      </c>
      <c r="C16" s="2" t="s">
        <v>23</v>
      </c>
      <c r="D16" s="2">
        <v>15</v>
      </c>
      <c r="E16" s="2" t="s">
        <v>12</v>
      </c>
      <c r="F16" s="11" t="s">
        <v>9</v>
      </c>
      <c r="I16" s="18">
        <v>12</v>
      </c>
      <c r="J16" s="19" t="s">
        <v>37</v>
      </c>
      <c r="K16" s="30">
        <f>SUMIFS(D2:D25,F2:F25,"Pittsburgh",E2:E25,"Truck 1")</f>
        <v>75</v>
      </c>
    </row>
    <row r="17" spans="1:10" s="7" customFormat="1" ht="15.6" x14ac:dyDescent="0.3">
      <c r="A17" s="2">
        <v>100016</v>
      </c>
      <c r="B17" s="2" t="s">
        <v>10</v>
      </c>
      <c r="C17" s="2" t="s">
        <v>7</v>
      </c>
      <c r="D17" s="2">
        <v>15</v>
      </c>
      <c r="E17" s="2" t="s">
        <v>18</v>
      </c>
      <c r="F17" s="11" t="s">
        <v>21</v>
      </c>
      <c r="I17" s="9"/>
    </row>
    <row r="18" spans="1:10" s="7" customFormat="1" ht="15.6" x14ac:dyDescent="0.3">
      <c r="A18" s="2">
        <v>100017</v>
      </c>
      <c r="B18" s="2" t="s">
        <v>6</v>
      </c>
      <c r="C18" s="2" t="s">
        <v>23</v>
      </c>
      <c r="D18" s="2">
        <v>25</v>
      </c>
      <c r="E18" s="2" t="s">
        <v>18</v>
      </c>
      <c r="F18" s="11" t="s">
        <v>13</v>
      </c>
      <c r="I18" s="9"/>
      <c r="J18" s="8"/>
    </row>
    <row r="19" spans="1:10" s="7" customFormat="1" ht="15.6" x14ac:dyDescent="0.3">
      <c r="A19" s="2">
        <v>100018</v>
      </c>
      <c r="B19" s="2" t="s">
        <v>6</v>
      </c>
      <c r="C19" s="2" t="s">
        <v>7</v>
      </c>
      <c r="D19" s="2">
        <v>30</v>
      </c>
      <c r="E19" s="2" t="s">
        <v>8</v>
      </c>
      <c r="F19" s="11" t="s">
        <v>15</v>
      </c>
      <c r="I19" s="9"/>
      <c r="J19" s="8"/>
    </row>
    <row r="20" spans="1:10" s="7" customFormat="1" ht="15.6" x14ac:dyDescent="0.3">
      <c r="A20" s="2">
        <v>100019</v>
      </c>
      <c r="B20" s="2" t="s">
        <v>16</v>
      </c>
      <c r="C20" s="2" t="s">
        <v>11</v>
      </c>
      <c r="D20" s="2">
        <v>13</v>
      </c>
      <c r="E20" s="2" t="s">
        <v>12</v>
      </c>
      <c r="F20" s="11" t="s">
        <v>19</v>
      </c>
      <c r="I20" s="9"/>
    </row>
    <row r="21" spans="1:10" s="7" customFormat="1" ht="15.6" x14ac:dyDescent="0.3">
      <c r="A21" s="2">
        <v>100020</v>
      </c>
      <c r="B21" s="2" t="s">
        <v>10</v>
      </c>
      <c r="C21" s="2" t="s">
        <v>17</v>
      </c>
      <c r="D21" s="2">
        <v>25</v>
      </c>
      <c r="E21" s="2" t="s">
        <v>20</v>
      </c>
      <c r="F21" s="11" t="s">
        <v>15</v>
      </c>
    </row>
    <row r="22" spans="1:10" s="7" customFormat="1" ht="15.6" x14ac:dyDescent="0.3">
      <c r="A22" s="2">
        <v>100021</v>
      </c>
      <c r="B22" s="2" t="s">
        <v>14</v>
      </c>
      <c r="C22" s="2" t="s">
        <v>23</v>
      </c>
      <c r="D22" s="2">
        <v>30</v>
      </c>
      <c r="E22" s="2" t="s">
        <v>18</v>
      </c>
      <c r="F22" s="11" t="s">
        <v>21</v>
      </c>
    </row>
    <row r="23" spans="1:10" s="7" customFormat="1" ht="15.6" x14ac:dyDescent="0.3">
      <c r="A23" s="2">
        <v>100022</v>
      </c>
      <c r="B23" s="2" t="s">
        <v>10</v>
      </c>
      <c r="C23" s="2" t="s">
        <v>11</v>
      </c>
      <c r="D23" s="2">
        <v>15</v>
      </c>
      <c r="E23" s="2" t="s">
        <v>24</v>
      </c>
      <c r="F23" s="11" t="s">
        <v>13</v>
      </c>
      <c r="I23" s="9"/>
    </row>
    <row r="24" spans="1:10" s="7" customFormat="1" ht="15.6" x14ac:dyDescent="0.3">
      <c r="A24" s="2">
        <v>100023</v>
      </c>
      <c r="B24" s="2" t="s">
        <v>6</v>
      </c>
      <c r="C24" s="2" t="s">
        <v>23</v>
      </c>
      <c r="D24" s="2">
        <v>25</v>
      </c>
      <c r="E24" s="2" t="s">
        <v>8</v>
      </c>
      <c r="F24" s="11" t="s">
        <v>9</v>
      </c>
      <c r="I24" s="9"/>
    </row>
    <row r="25" spans="1:10" s="7" customFormat="1" ht="15.6" x14ac:dyDescent="0.3">
      <c r="A25" s="2">
        <v>100024</v>
      </c>
      <c r="B25" s="2" t="s">
        <v>16</v>
      </c>
      <c r="C25" s="2" t="s">
        <v>11</v>
      </c>
      <c r="D25" s="2">
        <v>34</v>
      </c>
      <c r="E25" s="2" t="s">
        <v>12</v>
      </c>
      <c r="F25" s="11" t="s">
        <v>19</v>
      </c>
      <c r="I25" s="9"/>
    </row>
  </sheetData>
  <mergeCells count="1">
    <mergeCell ref="I1:J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B9114B-9B2E-45BD-8C5F-2AA28A8FDFF2}">
  <dimension ref="A1:N31"/>
  <sheetViews>
    <sheetView showGridLines="0" workbookViewId="0"/>
  </sheetViews>
  <sheetFormatPr defaultRowHeight="14.4" x14ac:dyDescent="0.3"/>
  <cols>
    <col min="1" max="1" width="10.44140625" style="12" bestFit="1" customWidth="1"/>
    <col min="2" max="2" width="14.33203125" style="12" bestFit="1" customWidth="1"/>
    <col min="3" max="3" width="16" style="12" bestFit="1" customWidth="1"/>
    <col min="4" max="4" width="15.6640625" style="12" bestFit="1" customWidth="1"/>
    <col min="5" max="5" width="13.44140625" style="12" customWidth="1"/>
    <col min="6" max="6" width="11.77734375" style="12" bestFit="1" customWidth="1"/>
    <col min="7" max="7" width="9.77734375" style="12" bestFit="1" customWidth="1"/>
    <col min="8" max="8" width="8.88671875" style="12"/>
    <col min="11" max="11" width="8.88671875" style="10"/>
    <col min="12" max="12" width="80.5546875" bestFit="1" customWidth="1"/>
    <col min="13" max="13" width="12.33203125" bestFit="1" customWidth="1"/>
  </cols>
  <sheetData>
    <row r="1" spans="1:14" s="5" customFormat="1" ht="28.8" customHeight="1" x14ac:dyDescent="0.3">
      <c r="A1" s="13" t="s">
        <v>0</v>
      </c>
      <c r="B1" s="13" t="s">
        <v>40</v>
      </c>
      <c r="C1" s="13" t="s">
        <v>2</v>
      </c>
      <c r="D1" s="13" t="s">
        <v>3</v>
      </c>
      <c r="E1" s="13" t="s">
        <v>4</v>
      </c>
      <c r="F1" s="13" t="s">
        <v>5</v>
      </c>
      <c r="G1" s="4" t="s">
        <v>41</v>
      </c>
      <c r="H1" s="4" t="s">
        <v>42</v>
      </c>
      <c r="K1" s="25" t="s">
        <v>39</v>
      </c>
      <c r="L1" s="26"/>
      <c r="M1" s="20" t="s">
        <v>38</v>
      </c>
    </row>
    <row r="2" spans="1:14" s="7" customFormat="1" ht="15.6" x14ac:dyDescent="0.3">
      <c r="A2" s="2">
        <v>100001</v>
      </c>
      <c r="B2" s="2" t="s">
        <v>6</v>
      </c>
      <c r="C2" s="2" t="s">
        <v>7</v>
      </c>
      <c r="D2" s="2">
        <v>35</v>
      </c>
      <c r="E2" s="2" t="s">
        <v>18</v>
      </c>
      <c r="F2" s="2" t="s">
        <v>9</v>
      </c>
      <c r="G2" s="6" t="s">
        <v>43</v>
      </c>
      <c r="H2" s="6">
        <v>1750</v>
      </c>
      <c r="K2" s="21">
        <v>13</v>
      </c>
      <c r="L2" s="1" t="s">
        <v>49</v>
      </c>
      <c r="M2" s="31">
        <f>COUNTA(A2:A31)</f>
        <v>30</v>
      </c>
    </row>
    <row r="3" spans="1:14" s="7" customFormat="1" ht="15.6" x14ac:dyDescent="0.3">
      <c r="A3" s="2">
        <v>100002</v>
      </c>
      <c r="B3" s="2" t="s">
        <v>10</v>
      </c>
      <c r="C3" s="2" t="s">
        <v>11</v>
      </c>
      <c r="D3" s="2">
        <v>10</v>
      </c>
      <c r="E3" s="2" t="s">
        <v>20</v>
      </c>
      <c r="F3" s="2" t="s">
        <v>13</v>
      </c>
      <c r="G3" s="6" t="s">
        <v>44</v>
      </c>
      <c r="H3" s="6">
        <v>1000</v>
      </c>
      <c r="K3" s="21">
        <v>14</v>
      </c>
      <c r="L3" s="1" t="s">
        <v>50</v>
      </c>
      <c r="M3" s="31">
        <f>COUNTIF(G2:G31,"Delivered")</f>
        <v>12</v>
      </c>
    </row>
    <row r="4" spans="1:14" s="7" customFormat="1" ht="15.6" x14ac:dyDescent="0.3">
      <c r="A4" s="2">
        <v>100003</v>
      </c>
      <c r="B4" s="2" t="s">
        <v>14</v>
      </c>
      <c r="C4" s="2" t="s">
        <v>17</v>
      </c>
      <c r="D4" s="2">
        <v>18</v>
      </c>
      <c r="E4" s="2" t="s">
        <v>12</v>
      </c>
      <c r="F4" s="2" t="s">
        <v>15</v>
      </c>
      <c r="G4" s="6" t="s">
        <v>45</v>
      </c>
      <c r="H4" s="6">
        <v>1350</v>
      </c>
      <c r="K4" s="21">
        <v>15</v>
      </c>
      <c r="L4" s="1" t="s">
        <v>51</v>
      </c>
      <c r="M4" s="31">
        <f>COUNTA(F2:F31)</f>
        <v>30</v>
      </c>
      <c r="N4" s="7">
        <f>COUNTA(_xlfn.UNIQUE(F2:F31))</f>
        <v>5</v>
      </c>
    </row>
    <row r="5" spans="1:14" s="7" customFormat="1" ht="15.6" x14ac:dyDescent="0.3">
      <c r="A5" s="2">
        <v>100004</v>
      </c>
      <c r="B5" s="2" t="s">
        <v>16</v>
      </c>
      <c r="C5" s="2" t="s">
        <v>23</v>
      </c>
      <c r="D5" s="2">
        <v>15</v>
      </c>
      <c r="E5" s="2" t="s">
        <v>8</v>
      </c>
      <c r="F5" s="2" t="s">
        <v>19</v>
      </c>
      <c r="G5" s="6"/>
      <c r="H5" s="6">
        <v>750</v>
      </c>
      <c r="K5" s="21">
        <v>16</v>
      </c>
      <c r="L5" s="1" t="s">
        <v>52</v>
      </c>
      <c r="M5" s="31">
        <f>COUNTIF(G2:G31,"")</f>
        <v>6</v>
      </c>
    </row>
    <row r="6" spans="1:14" s="7" customFormat="1" ht="15.6" x14ac:dyDescent="0.3">
      <c r="A6" s="2">
        <v>100005</v>
      </c>
      <c r="B6" s="2" t="s">
        <v>22</v>
      </c>
      <c r="C6" s="2" t="s">
        <v>46</v>
      </c>
      <c r="D6" s="2">
        <v>35</v>
      </c>
      <c r="E6" s="2" t="s">
        <v>24</v>
      </c>
      <c r="F6" s="2" t="s">
        <v>21</v>
      </c>
      <c r="G6" s="6" t="s">
        <v>43</v>
      </c>
      <c r="H6" s="6">
        <v>5250</v>
      </c>
      <c r="K6" s="21">
        <v>17</v>
      </c>
      <c r="L6" s="1" t="s">
        <v>53</v>
      </c>
      <c r="M6" s="31">
        <f>COUNTBLANK(H2:H31)</f>
        <v>0</v>
      </c>
    </row>
    <row r="7" spans="1:14" s="7" customFormat="1" ht="15.6" x14ac:dyDescent="0.3">
      <c r="A7" s="2">
        <v>100006</v>
      </c>
      <c r="B7" s="2" t="s">
        <v>25</v>
      </c>
      <c r="C7" s="2" t="s">
        <v>47</v>
      </c>
      <c r="D7" s="2">
        <v>12</v>
      </c>
      <c r="E7" s="2" t="s">
        <v>48</v>
      </c>
      <c r="F7" s="2" t="s">
        <v>9</v>
      </c>
      <c r="G7" s="6" t="s">
        <v>43</v>
      </c>
      <c r="H7" s="6">
        <v>1800</v>
      </c>
      <c r="K7" s="21">
        <v>18</v>
      </c>
      <c r="L7" s="1" t="s">
        <v>54</v>
      </c>
      <c r="M7" s="31">
        <f>COUNTIF(G2:G31,"In Transit")+COUNTIF(G2:G31,"Pending")</f>
        <v>12</v>
      </c>
    </row>
    <row r="8" spans="1:14" s="7" customFormat="1" ht="15.6" x14ac:dyDescent="0.3">
      <c r="A8" s="2">
        <v>100007</v>
      </c>
      <c r="B8" s="2" t="s">
        <v>6</v>
      </c>
      <c r="C8" s="2" t="s">
        <v>7</v>
      </c>
      <c r="D8" s="2">
        <v>25</v>
      </c>
      <c r="E8" s="2" t="s">
        <v>18</v>
      </c>
      <c r="F8" s="2" t="s">
        <v>13</v>
      </c>
      <c r="G8" s="6" t="s">
        <v>44</v>
      </c>
      <c r="H8" s="6">
        <v>1250</v>
      </c>
      <c r="K8" s="21">
        <v>19</v>
      </c>
      <c r="L8" s="1" t="s">
        <v>55</v>
      </c>
      <c r="M8" s="31">
        <f>AVERAGEIF(B2:B31,"John May",D2:D31)</f>
        <v>27.4</v>
      </c>
    </row>
    <row r="9" spans="1:14" s="7" customFormat="1" ht="15.6" x14ac:dyDescent="0.3">
      <c r="A9" s="2">
        <v>100008</v>
      </c>
      <c r="B9" s="2" t="s">
        <v>10</v>
      </c>
      <c r="C9" s="2" t="s">
        <v>11</v>
      </c>
      <c r="D9" s="2">
        <v>10</v>
      </c>
      <c r="E9" s="2" t="s">
        <v>20</v>
      </c>
      <c r="F9" s="2" t="s">
        <v>15</v>
      </c>
      <c r="G9" s="6" t="s">
        <v>45</v>
      </c>
      <c r="H9" s="6">
        <v>500</v>
      </c>
      <c r="K9" s="21">
        <v>20</v>
      </c>
      <c r="L9" s="1" t="s">
        <v>56</v>
      </c>
      <c r="M9" s="31">
        <f>AVERAGEIF(F2:F31,"Boston",H2:H31)</f>
        <v>1562.5</v>
      </c>
    </row>
    <row r="10" spans="1:14" s="7" customFormat="1" ht="15.6" x14ac:dyDescent="0.3">
      <c r="A10" s="2">
        <v>100009</v>
      </c>
      <c r="B10" s="2" t="s">
        <v>14</v>
      </c>
      <c r="C10" s="2" t="s">
        <v>17</v>
      </c>
      <c r="D10" s="2">
        <v>18</v>
      </c>
      <c r="E10" s="2" t="s">
        <v>12</v>
      </c>
      <c r="F10" s="2" t="s">
        <v>19</v>
      </c>
      <c r="G10" s="6"/>
      <c r="H10" s="6">
        <v>1350</v>
      </c>
      <c r="K10" s="21">
        <v>21</v>
      </c>
      <c r="L10" s="1" t="s">
        <v>57</v>
      </c>
      <c r="M10" s="31">
        <f>AVERAGEIF(E2:E31,E2,D2:D31)</f>
        <v>27.4</v>
      </c>
    </row>
    <row r="11" spans="1:14" s="7" customFormat="1" ht="15.6" x14ac:dyDescent="0.3">
      <c r="A11" s="2">
        <v>100010</v>
      </c>
      <c r="B11" s="2" t="s">
        <v>16</v>
      </c>
      <c r="C11" s="2" t="s">
        <v>23</v>
      </c>
      <c r="D11" s="2">
        <v>30</v>
      </c>
      <c r="E11" s="2" t="s">
        <v>8</v>
      </c>
      <c r="F11" s="2" t="s">
        <v>21</v>
      </c>
      <c r="G11" s="6" t="s">
        <v>43</v>
      </c>
      <c r="H11" s="6">
        <v>4500</v>
      </c>
      <c r="K11" s="21">
        <v>22</v>
      </c>
      <c r="L11" s="1" t="s">
        <v>58</v>
      </c>
      <c r="M11" s="31">
        <f>AVERAGEIF(G2:G31,G2,D2:D31)</f>
        <v>21.166666666666668</v>
      </c>
    </row>
    <row r="12" spans="1:14" s="7" customFormat="1" ht="15.6" x14ac:dyDescent="0.3">
      <c r="A12" s="2">
        <v>100011</v>
      </c>
      <c r="B12" s="2" t="s">
        <v>22</v>
      </c>
      <c r="C12" s="2" t="s">
        <v>46</v>
      </c>
      <c r="D12" s="2">
        <v>10</v>
      </c>
      <c r="E12" s="2" t="s">
        <v>24</v>
      </c>
      <c r="F12" s="2" t="s">
        <v>9</v>
      </c>
      <c r="G12" s="6" t="s">
        <v>43</v>
      </c>
      <c r="H12" s="6">
        <v>1500</v>
      </c>
      <c r="K12" s="21">
        <v>23</v>
      </c>
      <c r="L12" s="1" t="s">
        <v>59</v>
      </c>
      <c r="M12" s="31">
        <f>AVERAGEIFS(D2:D31,B2:B31,B2,F2:F31,F6)</f>
        <v>30</v>
      </c>
    </row>
    <row r="13" spans="1:14" s="7" customFormat="1" ht="15.6" x14ac:dyDescent="0.3">
      <c r="A13" s="2">
        <v>100012</v>
      </c>
      <c r="B13" s="2" t="s">
        <v>25</v>
      </c>
      <c r="C13" s="2" t="s">
        <v>47</v>
      </c>
      <c r="D13" s="2">
        <v>18</v>
      </c>
      <c r="E13" s="2" t="s">
        <v>48</v>
      </c>
      <c r="F13" s="2" t="s">
        <v>13</v>
      </c>
      <c r="G13" s="6" t="s">
        <v>44</v>
      </c>
      <c r="H13" s="6">
        <v>2700</v>
      </c>
      <c r="K13" s="21">
        <v>24</v>
      </c>
      <c r="L13" s="1" t="s">
        <v>60</v>
      </c>
      <c r="M13" s="31">
        <f>AVERAGEIFS(H2:H31,E2:E31,E2,G2:G31,G2)</f>
        <v>1625</v>
      </c>
    </row>
    <row r="14" spans="1:14" s="7" customFormat="1" ht="15.6" x14ac:dyDescent="0.3">
      <c r="A14" s="2">
        <v>100013</v>
      </c>
      <c r="B14" s="2" t="s">
        <v>6</v>
      </c>
      <c r="C14" s="2" t="s">
        <v>7</v>
      </c>
      <c r="D14" s="2">
        <v>25</v>
      </c>
      <c r="E14" s="3" t="s">
        <v>18</v>
      </c>
      <c r="F14" s="2" t="s">
        <v>15</v>
      </c>
      <c r="G14" s="6" t="s">
        <v>45</v>
      </c>
      <c r="H14" s="6">
        <v>1875</v>
      </c>
      <c r="K14" s="21">
        <v>25</v>
      </c>
      <c r="L14" s="1" t="s">
        <v>61</v>
      </c>
      <c r="M14" s="31">
        <f>AVERAGEIFS(D2:D31,E2:E31,E6,F2:F31,F3,G2:G31,G3)</f>
        <v>22</v>
      </c>
    </row>
    <row r="15" spans="1:14" s="7" customFormat="1" ht="15.6" x14ac:dyDescent="0.3">
      <c r="A15" s="2">
        <v>100014</v>
      </c>
      <c r="B15" s="2" t="s">
        <v>10</v>
      </c>
      <c r="C15" s="2" t="s">
        <v>11</v>
      </c>
      <c r="D15" s="2">
        <v>28</v>
      </c>
      <c r="E15" s="2" t="s">
        <v>20</v>
      </c>
      <c r="F15" s="2" t="s">
        <v>19</v>
      </c>
      <c r="G15" s="6"/>
      <c r="H15" s="6">
        <v>4200</v>
      </c>
      <c r="K15" s="21">
        <v>26</v>
      </c>
      <c r="L15" s="1" t="s">
        <v>62</v>
      </c>
      <c r="M15" s="31">
        <f>AVERAGEIFS(H2:H31,B2:B31,B3,E2:E31,E3)</f>
        <v>1690</v>
      </c>
    </row>
    <row r="16" spans="1:14" s="7" customFormat="1" ht="15.6" x14ac:dyDescent="0.3">
      <c r="A16" s="2">
        <v>100015</v>
      </c>
      <c r="B16" s="2" t="s">
        <v>14</v>
      </c>
      <c r="C16" s="2" t="s">
        <v>17</v>
      </c>
      <c r="D16" s="2">
        <v>20</v>
      </c>
      <c r="E16" s="2" t="s">
        <v>12</v>
      </c>
      <c r="F16" s="2" t="s">
        <v>21</v>
      </c>
      <c r="G16" s="6" t="s">
        <v>43</v>
      </c>
      <c r="H16" s="6">
        <v>1000</v>
      </c>
      <c r="K16" s="21">
        <v>27</v>
      </c>
      <c r="L16" s="1" t="s">
        <v>81</v>
      </c>
      <c r="M16" s="31">
        <f>MAX(D2:D31)</f>
        <v>40</v>
      </c>
    </row>
    <row r="17" spans="1:13" s="7" customFormat="1" ht="15.6" x14ac:dyDescent="0.3">
      <c r="A17" s="2">
        <v>100016</v>
      </c>
      <c r="B17" s="2" t="s">
        <v>16</v>
      </c>
      <c r="C17" s="2" t="s">
        <v>23</v>
      </c>
      <c r="D17" s="2">
        <v>15</v>
      </c>
      <c r="E17" s="2" t="s">
        <v>8</v>
      </c>
      <c r="F17" s="2" t="s">
        <v>9</v>
      </c>
      <c r="G17" s="6" t="s">
        <v>43</v>
      </c>
      <c r="H17" s="6">
        <v>1875</v>
      </c>
      <c r="K17" s="21">
        <v>28</v>
      </c>
      <c r="L17" s="1" t="s">
        <v>63</v>
      </c>
      <c r="M17" s="32">
        <f>MAX(H2:H31)</f>
        <v>5250</v>
      </c>
    </row>
    <row r="18" spans="1:13" s="7" customFormat="1" ht="15.6" x14ac:dyDescent="0.3">
      <c r="A18" s="2">
        <v>100017</v>
      </c>
      <c r="B18" s="2" t="s">
        <v>22</v>
      </c>
      <c r="C18" s="2" t="s">
        <v>46</v>
      </c>
      <c r="D18" s="2">
        <v>22</v>
      </c>
      <c r="E18" s="2" t="s">
        <v>24</v>
      </c>
      <c r="F18" s="2" t="s">
        <v>13</v>
      </c>
      <c r="G18" s="6" t="s">
        <v>44</v>
      </c>
      <c r="H18" s="6">
        <v>2200</v>
      </c>
      <c r="K18" s="21">
        <v>29</v>
      </c>
      <c r="L18" s="1" t="s">
        <v>64</v>
      </c>
      <c r="M18" s="32">
        <f>MAX(A2:A31)</f>
        <v>100030</v>
      </c>
    </row>
    <row r="19" spans="1:13" s="7" customFormat="1" ht="16.2" thickBot="1" x14ac:dyDescent="0.35">
      <c r="A19" s="2">
        <v>100018</v>
      </c>
      <c r="B19" s="2" t="s">
        <v>25</v>
      </c>
      <c r="C19" s="2" t="s">
        <v>47</v>
      </c>
      <c r="D19" s="2">
        <v>15</v>
      </c>
      <c r="E19" s="2" t="s">
        <v>48</v>
      </c>
      <c r="F19" s="2" t="s">
        <v>15</v>
      </c>
      <c r="G19" s="6" t="s">
        <v>45</v>
      </c>
      <c r="H19" s="6">
        <v>1125</v>
      </c>
      <c r="K19" s="22">
        <v>30</v>
      </c>
      <c r="L19" s="23" t="s">
        <v>82</v>
      </c>
      <c r="M19" s="33">
        <f>MIN(D2:D31)</f>
        <v>10</v>
      </c>
    </row>
    <row r="20" spans="1:13" s="7" customFormat="1" ht="15.6" x14ac:dyDescent="0.3">
      <c r="A20" s="2">
        <v>100019</v>
      </c>
      <c r="B20" s="2" t="s">
        <v>6</v>
      </c>
      <c r="C20" s="2" t="s">
        <v>7</v>
      </c>
      <c r="D20" s="2">
        <v>22</v>
      </c>
      <c r="E20" s="2" t="s">
        <v>18</v>
      </c>
      <c r="F20" s="2" t="s">
        <v>19</v>
      </c>
      <c r="G20" s="6"/>
      <c r="H20" s="6">
        <v>1100</v>
      </c>
      <c r="K20" s="10"/>
      <c r="L20"/>
    </row>
    <row r="21" spans="1:13" s="7" customFormat="1" ht="15.6" x14ac:dyDescent="0.3">
      <c r="A21" s="2">
        <v>100020</v>
      </c>
      <c r="B21" s="2" t="s">
        <v>10</v>
      </c>
      <c r="C21" s="2" t="s">
        <v>11</v>
      </c>
      <c r="D21" s="2">
        <v>12</v>
      </c>
      <c r="E21" s="2" t="s">
        <v>20</v>
      </c>
      <c r="F21" s="2" t="s">
        <v>21</v>
      </c>
      <c r="G21" s="6" t="s">
        <v>43</v>
      </c>
      <c r="H21" s="6">
        <v>1500</v>
      </c>
      <c r="K21" s="10"/>
      <c r="L21"/>
    </row>
    <row r="22" spans="1:13" s="7" customFormat="1" ht="15.6" x14ac:dyDescent="0.3">
      <c r="A22" s="2">
        <v>100021</v>
      </c>
      <c r="B22" s="2" t="s">
        <v>14</v>
      </c>
      <c r="C22" s="2" t="s">
        <v>17</v>
      </c>
      <c r="D22" s="2">
        <v>12</v>
      </c>
      <c r="E22" s="2" t="s">
        <v>12</v>
      </c>
      <c r="F22" s="2" t="s">
        <v>9</v>
      </c>
      <c r="G22" s="6" t="s">
        <v>43</v>
      </c>
      <c r="H22" s="6">
        <v>1200</v>
      </c>
      <c r="K22" s="10"/>
      <c r="L22"/>
    </row>
    <row r="23" spans="1:13" s="7" customFormat="1" ht="15.6" x14ac:dyDescent="0.3">
      <c r="A23" s="2">
        <v>100022</v>
      </c>
      <c r="B23" s="2" t="s">
        <v>16</v>
      </c>
      <c r="C23" s="2" t="s">
        <v>23</v>
      </c>
      <c r="D23" s="2">
        <v>22</v>
      </c>
      <c r="E23" s="2" t="s">
        <v>8</v>
      </c>
      <c r="F23" s="2" t="s">
        <v>13</v>
      </c>
      <c r="G23" s="6" t="s">
        <v>44</v>
      </c>
      <c r="H23" s="6">
        <v>3300</v>
      </c>
      <c r="K23" s="10"/>
      <c r="L23"/>
    </row>
    <row r="24" spans="1:13" s="7" customFormat="1" ht="15.6" x14ac:dyDescent="0.3">
      <c r="A24" s="2">
        <v>100023</v>
      </c>
      <c r="B24" s="2" t="s">
        <v>22</v>
      </c>
      <c r="C24" s="2" t="s">
        <v>46</v>
      </c>
      <c r="D24" s="2">
        <v>20</v>
      </c>
      <c r="E24" s="2" t="s">
        <v>24</v>
      </c>
      <c r="F24" s="2" t="s">
        <v>15</v>
      </c>
      <c r="G24" s="6" t="s">
        <v>45</v>
      </c>
      <c r="H24" s="6">
        <v>1000</v>
      </c>
      <c r="K24" s="10"/>
      <c r="L24"/>
    </row>
    <row r="25" spans="1:13" s="7" customFormat="1" ht="15.6" x14ac:dyDescent="0.3">
      <c r="A25" s="2">
        <v>100024</v>
      </c>
      <c r="B25" s="2" t="s">
        <v>25</v>
      </c>
      <c r="C25" s="2" t="s">
        <v>47</v>
      </c>
      <c r="D25" s="2">
        <v>40</v>
      </c>
      <c r="E25" s="2" t="s">
        <v>48</v>
      </c>
      <c r="F25" s="2" t="s">
        <v>19</v>
      </c>
      <c r="G25" s="6"/>
      <c r="H25" s="6">
        <v>5000</v>
      </c>
      <c r="K25" s="10"/>
      <c r="L25"/>
    </row>
    <row r="26" spans="1:13" x14ac:dyDescent="0.3">
      <c r="A26" s="2">
        <v>100025</v>
      </c>
      <c r="B26" s="2" t="s">
        <v>6</v>
      </c>
      <c r="C26" s="2" t="s">
        <v>7</v>
      </c>
      <c r="D26" s="2">
        <v>30</v>
      </c>
      <c r="E26" s="2" t="s">
        <v>18</v>
      </c>
      <c r="F26" s="2" t="s">
        <v>21</v>
      </c>
      <c r="G26" s="2" t="s">
        <v>43</v>
      </c>
      <c r="H26" s="2">
        <v>1500</v>
      </c>
    </row>
    <row r="27" spans="1:13" x14ac:dyDescent="0.3">
      <c r="A27" s="2">
        <v>100026</v>
      </c>
      <c r="B27" s="2" t="s">
        <v>10</v>
      </c>
      <c r="C27" s="2" t="s">
        <v>11</v>
      </c>
      <c r="D27" s="2">
        <v>25</v>
      </c>
      <c r="E27" s="2" t="s">
        <v>20</v>
      </c>
      <c r="F27" s="2" t="s">
        <v>9</v>
      </c>
      <c r="G27" s="2" t="s">
        <v>43</v>
      </c>
      <c r="H27" s="2">
        <v>1250</v>
      </c>
    </row>
    <row r="28" spans="1:13" x14ac:dyDescent="0.3">
      <c r="A28" s="2">
        <v>100027</v>
      </c>
      <c r="B28" s="2" t="s">
        <v>14</v>
      </c>
      <c r="C28" s="2" t="s">
        <v>17</v>
      </c>
      <c r="D28" s="2">
        <v>30</v>
      </c>
      <c r="E28" s="2" t="s">
        <v>12</v>
      </c>
      <c r="F28" s="2" t="s">
        <v>13</v>
      </c>
      <c r="G28" s="2" t="s">
        <v>44</v>
      </c>
      <c r="H28" s="2">
        <v>3000</v>
      </c>
    </row>
    <row r="29" spans="1:13" x14ac:dyDescent="0.3">
      <c r="A29" s="2">
        <v>100028</v>
      </c>
      <c r="B29" s="2" t="s">
        <v>16</v>
      </c>
      <c r="C29" s="2" t="s">
        <v>23</v>
      </c>
      <c r="D29" s="2">
        <v>35</v>
      </c>
      <c r="E29" s="2" t="s">
        <v>8</v>
      </c>
      <c r="F29" s="2" t="s">
        <v>15</v>
      </c>
      <c r="G29" s="2" t="s">
        <v>45</v>
      </c>
      <c r="H29" s="2">
        <v>5250</v>
      </c>
    </row>
    <row r="30" spans="1:13" x14ac:dyDescent="0.3">
      <c r="A30" s="2">
        <v>100029</v>
      </c>
      <c r="B30" s="2" t="s">
        <v>22</v>
      </c>
      <c r="C30" s="2" t="s">
        <v>46</v>
      </c>
      <c r="D30" s="2">
        <v>22</v>
      </c>
      <c r="E30" s="2" t="s">
        <v>24</v>
      </c>
      <c r="F30" s="2" t="s">
        <v>19</v>
      </c>
      <c r="G30" s="2"/>
      <c r="H30" s="2">
        <v>3300</v>
      </c>
    </row>
    <row r="31" spans="1:13" x14ac:dyDescent="0.3">
      <c r="A31" s="2">
        <v>100030</v>
      </c>
      <c r="B31" s="2" t="s">
        <v>25</v>
      </c>
      <c r="C31" s="2" t="s">
        <v>47</v>
      </c>
      <c r="D31" s="2">
        <v>18</v>
      </c>
      <c r="E31" s="2" t="s">
        <v>48</v>
      </c>
      <c r="F31" s="2" t="s">
        <v>21</v>
      </c>
      <c r="G31" s="2" t="s">
        <v>43</v>
      </c>
      <c r="H31" s="2">
        <v>900</v>
      </c>
    </row>
  </sheetData>
  <mergeCells count="1">
    <mergeCell ref="K1:L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01724A-3CE4-4798-A357-7C8708367A42}">
  <dimension ref="A1:M31"/>
  <sheetViews>
    <sheetView showGridLines="0" workbookViewId="0"/>
  </sheetViews>
  <sheetFormatPr defaultRowHeight="14.4" x14ac:dyDescent="0.3"/>
  <cols>
    <col min="1" max="1" width="10.44140625" style="12" bestFit="1" customWidth="1"/>
    <col min="2" max="2" width="14.33203125" style="12" bestFit="1" customWidth="1"/>
    <col min="3" max="3" width="16" style="12" bestFit="1" customWidth="1"/>
    <col min="4" max="4" width="15.6640625" style="12" bestFit="1" customWidth="1"/>
    <col min="5" max="5" width="13.44140625" style="12" customWidth="1"/>
    <col min="6" max="6" width="11.77734375" style="12" bestFit="1" customWidth="1"/>
    <col min="7" max="7" width="9.77734375" style="12" bestFit="1" customWidth="1"/>
    <col min="8" max="8" width="8.88671875" style="12"/>
    <col min="11" max="11" width="8.88671875" style="10"/>
    <col min="12" max="12" width="80.5546875" bestFit="1" customWidth="1"/>
    <col min="13" max="13" width="12.33203125" bestFit="1" customWidth="1"/>
  </cols>
  <sheetData>
    <row r="1" spans="1:13" s="5" customFormat="1" ht="28.8" customHeight="1" x14ac:dyDescent="0.3">
      <c r="A1" s="13" t="s">
        <v>0</v>
      </c>
      <c r="B1" s="13" t="s">
        <v>40</v>
      </c>
      <c r="C1" s="13" t="s">
        <v>2</v>
      </c>
      <c r="D1" s="13" t="s">
        <v>3</v>
      </c>
      <c r="E1" s="13" t="s">
        <v>4</v>
      </c>
      <c r="F1" s="13" t="s">
        <v>5</v>
      </c>
      <c r="G1" s="4" t="s">
        <v>41</v>
      </c>
      <c r="H1" s="4" t="s">
        <v>42</v>
      </c>
      <c r="K1" s="25" t="s">
        <v>39</v>
      </c>
      <c r="L1" s="26"/>
      <c r="M1" s="20" t="s">
        <v>38</v>
      </c>
    </row>
    <row r="2" spans="1:13" s="7" customFormat="1" ht="15.6" x14ac:dyDescent="0.3">
      <c r="A2" s="2">
        <v>100001</v>
      </c>
      <c r="B2" s="2" t="s">
        <v>6</v>
      </c>
      <c r="C2" s="2" t="s">
        <v>7</v>
      </c>
      <c r="D2" s="2">
        <v>35</v>
      </c>
      <c r="E2" s="2" t="s">
        <v>18</v>
      </c>
      <c r="F2" s="2" t="s">
        <v>9</v>
      </c>
      <c r="G2" s="6" t="s">
        <v>43</v>
      </c>
      <c r="H2" s="6">
        <v>1750</v>
      </c>
      <c r="K2" s="21">
        <v>31</v>
      </c>
      <c r="L2" s="1" t="s">
        <v>65</v>
      </c>
      <c r="M2" s="31">
        <f>MIN(H2:H31)</f>
        <v>500</v>
      </c>
    </row>
    <row r="3" spans="1:13" s="7" customFormat="1" ht="15.6" x14ac:dyDescent="0.3">
      <c r="A3" s="2">
        <v>100002</v>
      </c>
      <c r="B3" s="2" t="s">
        <v>10</v>
      </c>
      <c r="C3" s="2" t="s">
        <v>11</v>
      </c>
      <c r="D3" s="2">
        <v>10</v>
      </c>
      <c r="E3" s="2" t="s">
        <v>20</v>
      </c>
      <c r="F3" s="2" t="s">
        <v>13</v>
      </c>
      <c r="G3" s="6" t="s">
        <v>44</v>
      </c>
      <c r="H3" s="6">
        <v>1000</v>
      </c>
      <c r="K3" s="21">
        <v>32</v>
      </c>
      <c r="L3" s="1" t="s">
        <v>66</v>
      </c>
      <c r="M3" s="31">
        <f>MIN(A2:A31)</f>
        <v>100001</v>
      </c>
    </row>
    <row r="4" spans="1:13" s="7" customFormat="1" ht="15.6" x14ac:dyDescent="0.3">
      <c r="A4" s="2">
        <v>100003</v>
      </c>
      <c r="B4" s="2" t="s">
        <v>14</v>
      </c>
      <c r="C4" s="2" t="s">
        <v>17</v>
      </c>
      <c r="D4" s="2">
        <v>18</v>
      </c>
      <c r="E4" s="2" t="s">
        <v>12</v>
      </c>
      <c r="F4" s="2" t="s">
        <v>15</v>
      </c>
      <c r="G4" s="6" t="s">
        <v>45</v>
      </c>
      <c r="H4" s="6">
        <v>1350</v>
      </c>
      <c r="K4" s="21">
        <v>33</v>
      </c>
      <c r="L4" s="1" t="s">
        <v>67</v>
      </c>
      <c r="M4" s="31">
        <f>_xlfn.MAXIFS(D2:D31,B2:B31,B4)</f>
        <v>30</v>
      </c>
    </row>
    <row r="5" spans="1:13" s="7" customFormat="1" ht="15.6" x14ac:dyDescent="0.3">
      <c r="A5" s="2">
        <v>100004</v>
      </c>
      <c r="B5" s="2" t="s">
        <v>16</v>
      </c>
      <c r="C5" s="2" t="s">
        <v>23</v>
      </c>
      <c r="D5" s="2">
        <v>15</v>
      </c>
      <c r="E5" s="2" t="s">
        <v>8</v>
      </c>
      <c r="F5" s="2" t="s">
        <v>19</v>
      </c>
      <c r="G5" s="6"/>
      <c r="H5" s="6">
        <v>750</v>
      </c>
      <c r="K5" s="21">
        <v>34</v>
      </c>
      <c r="L5" s="1" t="s">
        <v>68</v>
      </c>
      <c r="M5" s="31">
        <f>_xlfn.MAXIFS(H2:H31,F2:F31,F4)</f>
        <v>5250</v>
      </c>
    </row>
    <row r="6" spans="1:13" s="7" customFormat="1" ht="15.6" x14ac:dyDescent="0.3">
      <c r="A6" s="2">
        <v>100005</v>
      </c>
      <c r="B6" s="2" t="s">
        <v>22</v>
      </c>
      <c r="C6" s="2" t="s">
        <v>46</v>
      </c>
      <c r="D6" s="2">
        <v>35</v>
      </c>
      <c r="E6" s="2" t="s">
        <v>24</v>
      </c>
      <c r="F6" s="2" t="s">
        <v>21</v>
      </c>
      <c r="G6" s="6" t="s">
        <v>43</v>
      </c>
      <c r="H6" s="6">
        <v>5250</v>
      </c>
      <c r="K6" s="21">
        <v>35</v>
      </c>
      <c r="L6" s="1" t="s">
        <v>69</v>
      </c>
      <c r="M6" s="31">
        <f>_xlfn.MAXIFS(D2:D31,E2:E31,E6)</f>
        <v>35</v>
      </c>
    </row>
    <row r="7" spans="1:13" s="7" customFormat="1" ht="15.6" x14ac:dyDescent="0.3">
      <c r="A7" s="2">
        <v>100006</v>
      </c>
      <c r="B7" s="2" t="s">
        <v>25</v>
      </c>
      <c r="C7" s="2" t="s">
        <v>47</v>
      </c>
      <c r="D7" s="2">
        <v>12</v>
      </c>
      <c r="E7" s="2" t="s">
        <v>48</v>
      </c>
      <c r="F7" s="2" t="s">
        <v>9</v>
      </c>
      <c r="G7" s="6" t="s">
        <v>43</v>
      </c>
      <c r="H7" s="6">
        <v>1800</v>
      </c>
      <c r="K7" s="21">
        <v>36</v>
      </c>
      <c r="L7" s="1" t="s">
        <v>70</v>
      </c>
      <c r="M7" s="31">
        <f>_xlfn.MAXIFS(H2:H31,E2:E31,E7,G2:G31,G6)</f>
        <v>1800</v>
      </c>
    </row>
    <row r="8" spans="1:13" s="7" customFormat="1" ht="15.6" x14ac:dyDescent="0.3">
      <c r="A8" s="2">
        <v>100007</v>
      </c>
      <c r="B8" s="2" t="s">
        <v>6</v>
      </c>
      <c r="C8" s="2" t="s">
        <v>7</v>
      </c>
      <c r="D8" s="2">
        <v>25</v>
      </c>
      <c r="E8" s="2" t="s">
        <v>18</v>
      </c>
      <c r="F8" s="2" t="s">
        <v>13</v>
      </c>
      <c r="G8" s="6" t="s">
        <v>44</v>
      </c>
      <c r="H8" s="6">
        <v>1250</v>
      </c>
      <c r="K8" s="21">
        <v>37</v>
      </c>
      <c r="L8" s="1" t="s">
        <v>71</v>
      </c>
      <c r="M8" s="31">
        <f>_xlfn.MINIFS(D2:D31,B2:B31,B5)</f>
        <v>15</v>
      </c>
    </row>
    <row r="9" spans="1:13" s="7" customFormat="1" ht="15.6" x14ac:dyDescent="0.3">
      <c r="A9" s="2">
        <v>100008</v>
      </c>
      <c r="B9" s="2" t="s">
        <v>10</v>
      </c>
      <c r="C9" s="2" t="s">
        <v>11</v>
      </c>
      <c r="D9" s="2">
        <v>10</v>
      </c>
      <c r="E9" s="2" t="s">
        <v>20</v>
      </c>
      <c r="F9" s="2" t="s">
        <v>15</v>
      </c>
      <c r="G9" s="6" t="s">
        <v>45</v>
      </c>
      <c r="H9" s="6">
        <v>500</v>
      </c>
      <c r="K9" s="21">
        <v>38</v>
      </c>
      <c r="L9" s="1" t="s">
        <v>72</v>
      </c>
      <c r="M9" s="31">
        <f>_xlfn.MINIFS(H2:H31,F2:F31,F3)</f>
        <v>1000</v>
      </c>
    </row>
    <row r="10" spans="1:13" s="7" customFormat="1" ht="15.6" x14ac:dyDescent="0.3">
      <c r="A10" s="2">
        <v>100009</v>
      </c>
      <c r="B10" s="2" t="s">
        <v>14</v>
      </c>
      <c r="C10" s="2" t="s">
        <v>17</v>
      </c>
      <c r="D10" s="2">
        <v>18</v>
      </c>
      <c r="E10" s="2" t="s">
        <v>12</v>
      </c>
      <c r="F10" s="2" t="s">
        <v>19</v>
      </c>
      <c r="G10" s="6"/>
      <c r="H10" s="6">
        <v>1350</v>
      </c>
      <c r="K10" s="21">
        <v>39</v>
      </c>
      <c r="L10" s="1" t="s">
        <v>73</v>
      </c>
      <c r="M10" s="31">
        <f>_xlfn.MINIFS(D2:D31,E2:E31,E4)</f>
        <v>12</v>
      </c>
    </row>
    <row r="11" spans="1:13" s="7" customFormat="1" ht="15.6" x14ac:dyDescent="0.3">
      <c r="A11" s="2">
        <v>100010</v>
      </c>
      <c r="B11" s="2" t="s">
        <v>16</v>
      </c>
      <c r="C11" s="2" t="s">
        <v>23</v>
      </c>
      <c r="D11" s="2">
        <v>30</v>
      </c>
      <c r="E11" s="2" t="s">
        <v>8</v>
      </c>
      <c r="F11" s="2" t="s">
        <v>21</v>
      </c>
      <c r="G11" s="6" t="s">
        <v>43</v>
      </c>
      <c r="H11" s="6">
        <v>4500</v>
      </c>
      <c r="K11" s="21">
        <v>40</v>
      </c>
      <c r="L11" s="1" t="s">
        <v>74</v>
      </c>
      <c r="M11" s="31">
        <f>_xlfn.MINIFS(H2:H31,G2:G31,G4,E2:E31,E3)</f>
        <v>500</v>
      </c>
    </row>
    <row r="12" spans="1:13" s="7" customFormat="1" ht="15.6" x14ac:dyDescent="0.3">
      <c r="A12" s="2">
        <v>100011</v>
      </c>
      <c r="B12" s="2" t="s">
        <v>22</v>
      </c>
      <c r="C12" s="2" t="s">
        <v>46</v>
      </c>
      <c r="D12" s="2">
        <v>10</v>
      </c>
      <c r="E12" s="2" t="s">
        <v>24</v>
      </c>
      <c r="F12" s="2" t="s">
        <v>9</v>
      </c>
      <c r="G12" s="6" t="s">
        <v>43</v>
      </c>
      <c r="H12" s="6">
        <v>1500</v>
      </c>
      <c r="K12" s="21">
        <v>41</v>
      </c>
      <c r="L12" s="1" t="s">
        <v>75</v>
      </c>
      <c r="M12" s="31">
        <f>LARGE(D2:D31,2)</f>
        <v>35</v>
      </c>
    </row>
    <row r="13" spans="1:13" s="7" customFormat="1" ht="15.6" x14ac:dyDescent="0.3">
      <c r="A13" s="2">
        <v>100012</v>
      </c>
      <c r="B13" s="2" t="s">
        <v>25</v>
      </c>
      <c r="C13" s="2" t="s">
        <v>47</v>
      </c>
      <c r="D13" s="2">
        <v>18</v>
      </c>
      <c r="E13" s="2" t="s">
        <v>48</v>
      </c>
      <c r="F13" s="2" t="s">
        <v>13</v>
      </c>
      <c r="G13" s="6" t="s">
        <v>44</v>
      </c>
      <c r="H13" s="6">
        <v>2700</v>
      </c>
      <c r="K13" s="21">
        <v>42</v>
      </c>
      <c r="L13" s="1" t="s">
        <v>76</v>
      </c>
      <c r="M13" s="31">
        <f>LARGE(H2:H31,3)</f>
        <v>5000</v>
      </c>
    </row>
    <row r="14" spans="1:13" s="7" customFormat="1" ht="15.6" x14ac:dyDescent="0.3">
      <c r="A14" s="2">
        <v>100013</v>
      </c>
      <c r="B14" s="2" t="s">
        <v>6</v>
      </c>
      <c r="C14" s="2" t="s">
        <v>7</v>
      </c>
      <c r="D14" s="2">
        <v>25</v>
      </c>
      <c r="E14" s="3" t="s">
        <v>18</v>
      </c>
      <c r="F14" s="2" t="s">
        <v>15</v>
      </c>
      <c r="G14" s="6" t="s">
        <v>45</v>
      </c>
      <c r="H14" s="6">
        <v>1875</v>
      </c>
      <c r="K14" s="21">
        <v>43</v>
      </c>
      <c r="L14" s="1" t="s">
        <v>83</v>
      </c>
      <c r="M14" s="31">
        <f>LARGE(D2:D31,4)</f>
        <v>35</v>
      </c>
    </row>
    <row r="15" spans="1:13" s="7" customFormat="1" ht="15.6" x14ac:dyDescent="0.3">
      <c r="A15" s="2">
        <v>100014</v>
      </c>
      <c r="B15" s="2" t="s">
        <v>10</v>
      </c>
      <c r="C15" s="2" t="s">
        <v>11</v>
      </c>
      <c r="D15" s="2">
        <v>28</v>
      </c>
      <c r="E15" s="2" t="s">
        <v>20</v>
      </c>
      <c r="F15" s="2" t="s">
        <v>19</v>
      </c>
      <c r="G15" s="6"/>
      <c r="H15" s="6">
        <v>4200</v>
      </c>
      <c r="K15" s="21">
        <v>44</v>
      </c>
      <c r="L15" s="1" t="s">
        <v>77</v>
      </c>
      <c r="M15" s="31">
        <f>LARGE(H2:H31,5)</f>
        <v>4200</v>
      </c>
    </row>
    <row r="16" spans="1:13" s="7" customFormat="1" ht="15.6" x14ac:dyDescent="0.3">
      <c r="A16" s="2">
        <v>100015</v>
      </c>
      <c r="B16" s="2" t="s">
        <v>14</v>
      </c>
      <c r="C16" s="2" t="s">
        <v>17</v>
      </c>
      <c r="D16" s="2">
        <v>20</v>
      </c>
      <c r="E16" s="2" t="s">
        <v>12</v>
      </c>
      <c r="F16" s="2" t="s">
        <v>21</v>
      </c>
      <c r="G16" s="6" t="s">
        <v>43</v>
      </c>
      <c r="H16" s="6">
        <v>1000</v>
      </c>
      <c r="K16" s="21">
        <v>45</v>
      </c>
      <c r="L16" s="1" t="s">
        <v>78</v>
      </c>
      <c r="M16" s="31">
        <f>SMALL(D2:D31,2)</f>
        <v>10</v>
      </c>
    </row>
    <row r="17" spans="1:13" s="7" customFormat="1" ht="15.6" x14ac:dyDescent="0.3">
      <c r="A17" s="2">
        <v>100016</v>
      </c>
      <c r="B17" s="2" t="s">
        <v>16</v>
      </c>
      <c r="C17" s="2" t="s">
        <v>23</v>
      </c>
      <c r="D17" s="2">
        <v>15</v>
      </c>
      <c r="E17" s="2" t="s">
        <v>8</v>
      </c>
      <c r="F17" s="2" t="s">
        <v>9</v>
      </c>
      <c r="G17" s="6" t="s">
        <v>43</v>
      </c>
      <c r="H17" s="6">
        <v>1875</v>
      </c>
      <c r="K17" s="21">
        <v>46</v>
      </c>
      <c r="L17" s="1" t="s">
        <v>79</v>
      </c>
      <c r="M17" s="32">
        <f>SMALL(H2:H31,3)</f>
        <v>900</v>
      </c>
    </row>
    <row r="18" spans="1:13" s="7" customFormat="1" ht="15.6" x14ac:dyDescent="0.3">
      <c r="A18" s="2">
        <v>100017</v>
      </c>
      <c r="B18" s="2" t="s">
        <v>22</v>
      </c>
      <c r="C18" s="2" t="s">
        <v>46</v>
      </c>
      <c r="D18" s="2">
        <v>22</v>
      </c>
      <c r="E18" s="2" t="s">
        <v>24</v>
      </c>
      <c r="F18" s="2" t="s">
        <v>13</v>
      </c>
      <c r="G18" s="6" t="s">
        <v>44</v>
      </c>
      <c r="H18" s="6">
        <v>2200</v>
      </c>
      <c r="K18" s="21">
        <v>47</v>
      </c>
      <c r="L18" s="1" t="s">
        <v>84</v>
      </c>
      <c r="M18" s="32">
        <f>SMALL(D2:D31,4)</f>
        <v>12</v>
      </c>
    </row>
    <row r="19" spans="1:13" s="7" customFormat="1" ht="16.2" thickBot="1" x14ac:dyDescent="0.35">
      <c r="A19" s="2">
        <v>100018</v>
      </c>
      <c r="B19" s="2" t="s">
        <v>25</v>
      </c>
      <c r="C19" s="2" t="s">
        <v>47</v>
      </c>
      <c r="D19" s="2">
        <v>15</v>
      </c>
      <c r="E19" s="2" t="s">
        <v>48</v>
      </c>
      <c r="F19" s="2" t="s">
        <v>15</v>
      </c>
      <c r="G19" s="6" t="s">
        <v>45</v>
      </c>
      <c r="H19" s="6">
        <v>1125</v>
      </c>
      <c r="K19" s="22">
        <v>48</v>
      </c>
      <c r="L19" s="23" t="s">
        <v>80</v>
      </c>
      <c r="M19" s="33">
        <f>SMALL(H2:H31,5)</f>
        <v>1000</v>
      </c>
    </row>
    <row r="20" spans="1:13" s="7" customFormat="1" ht="15.6" x14ac:dyDescent="0.3">
      <c r="A20" s="2">
        <v>100019</v>
      </c>
      <c r="B20" s="2" t="s">
        <v>6</v>
      </c>
      <c r="C20" s="2" t="s">
        <v>7</v>
      </c>
      <c r="D20" s="2">
        <v>22</v>
      </c>
      <c r="E20" s="2" t="s">
        <v>18</v>
      </c>
      <c r="F20" s="2" t="s">
        <v>19</v>
      </c>
      <c r="G20" s="6"/>
      <c r="H20" s="6">
        <v>1100</v>
      </c>
    </row>
    <row r="21" spans="1:13" s="7" customFormat="1" ht="15.6" x14ac:dyDescent="0.3">
      <c r="A21" s="2">
        <v>100020</v>
      </c>
      <c r="B21" s="2" t="s">
        <v>10</v>
      </c>
      <c r="C21" s="2" t="s">
        <v>11</v>
      </c>
      <c r="D21" s="2">
        <v>12</v>
      </c>
      <c r="E21" s="2" t="s">
        <v>20</v>
      </c>
      <c r="F21" s="2" t="s">
        <v>21</v>
      </c>
      <c r="G21" s="6" t="s">
        <v>43</v>
      </c>
      <c r="H21" s="6">
        <v>1500</v>
      </c>
    </row>
    <row r="22" spans="1:13" s="7" customFormat="1" ht="15.6" x14ac:dyDescent="0.3">
      <c r="A22" s="2">
        <v>100021</v>
      </c>
      <c r="B22" s="2" t="s">
        <v>14</v>
      </c>
      <c r="C22" s="2" t="s">
        <v>17</v>
      </c>
      <c r="D22" s="2">
        <v>12</v>
      </c>
      <c r="E22" s="2" t="s">
        <v>12</v>
      </c>
      <c r="F22" s="2" t="s">
        <v>9</v>
      </c>
      <c r="G22" s="6" t="s">
        <v>43</v>
      </c>
      <c r="H22" s="6">
        <v>1200</v>
      </c>
    </row>
    <row r="23" spans="1:13" s="7" customFormat="1" ht="15.6" x14ac:dyDescent="0.3">
      <c r="A23" s="2">
        <v>100022</v>
      </c>
      <c r="B23" s="2" t="s">
        <v>16</v>
      </c>
      <c r="C23" s="2" t="s">
        <v>23</v>
      </c>
      <c r="D23" s="2">
        <v>22</v>
      </c>
      <c r="E23" s="2" t="s">
        <v>8</v>
      </c>
      <c r="F23" s="2" t="s">
        <v>13</v>
      </c>
      <c r="G23" s="6" t="s">
        <v>44</v>
      </c>
      <c r="H23" s="6">
        <v>3300</v>
      </c>
    </row>
    <row r="24" spans="1:13" s="7" customFormat="1" ht="15.6" x14ac:dyDescent="0.3">
      <c r="A24" s="2">
        <v>100023</v>
      </c>
      <c r="B24" s="2" t="s">
        <v>22</v>
      </c>
      <c r="C24" s="2" t="s">
        <v>46</v>
      </c>
      <c r="D24" s="2">
        <v>20</v>
      </c>
      <c r="E24" s="2" t="s">
        <v>24</v>
      </c>
      <c r="F24" s="2" t="s">
        <v>15</v>
      </c>
      <c r="G24" s="6" t="s">
        <v>45</v>
      </c>
      <c r="H24" s="6">
        <v>1000</v>
      </c>
    </row>
    <row r="25" spans="1:13" s="7" customFormat="1" ht="15.6" x14ac:dyDescent="0.3">
      <c r="A25" s="2">
        <v>100024</v>
      </c>
      <c r="B25" s="2" t="s">
        <v>25</v>
      </c>
      <c r="C25" s="2" t="s">
        <v>47</v>
      </c>
      <c r="D25" s="2">
        <v>40</v>
      </c>
      <c r="E25" s="2" t="s">
        <v>48</v>
      </c>
      <c r="F25" s="2" t="s">
        <v>19</v>
      </c>
      <c r="G25" s="6"/>
      <c r="H25" s="6">
        <v>5000</v>
      </c>
    </row>
    <row r="26" spans="1:13" x14ac:dyDescent="0.3">
      <c r="A26" s="2">
        <v>100025</v>
      </c>
      <c r="B26" s="2" t="s">
        <v>6</v>
      </c>
      <c r="C26" s="2" t="s">
        <v>7</v>
      </c>
      <c r="D26" s="2">
        <v>30</v>
      </c>
      <c r="E26" s="2" t="s">
        <v>18</v>
      </c>
      <c r="F26" s="2" t="s">
        <v>21</v>
      </c>
      <c r="G26" s="2" t="s">
        <v>43</v>
      </c>
      <c r="H26" s="2">
        <v>1500</v>
      </c>
    </row>
    <row r="27" spans="1:13" x14ac:dyDescent="0.3">
      <c r="A27" s="2">
        <v>100026</v>
      </c>
      <c r="B27" s="2" t="s">
        <v>10</v>
      </c>
      <c r="C27" s="2" t="s">
        <v>11</v>
      </c>
      <c r="D27" s="2">
        <v>25</v>
      </c>
      <c r="E27" s="2" t="s">
        <v>20</v>
      </c>
      <c r="F27" s="2" t="s">
        <v>9</v>
      </c>
      <c r="G27" s="2" t="s">
        <v>43</v>
      </c>
      <c r="H27" s="2">
        <v>1250</v>
      </c>
    </row>
    <row r="28" spans="1:13" x14ac:dyDescent="0.3">
      <c r="A28" s="2">
        <v>100027</v>
      </c>
      <c r="B28" s="2" t="s">
        <v>14</v>
      </c>
      <c r="C28" s="2" t="s">
        <v>17</v>
      </c>
      <c r="D28" s="2">
        <v>30</v>
      </c>
      <c r="E28" s="2" t="s">
        <v>12</v>
      </c>
      <c r="F28" s="2" t="s">
        <v>13</v>
      </c>
      <c r="G28" s="2" t="s">
        <v>44</v>
      </c>
      <c r="H28" s="2">
        <v>3000</v>
      </c>
    </row>
    <row r="29" spans="1:13" x14ac:dyDescent="0.3">
      <c r="A29" s="2">
        <v>100028</v>
      </c>
      <c r="B29" s="2" t="s">
        <v>16</v>
      </c>
      <c r="C29" s="2" t="s">
        <v>23</v>
      </c>
      <c r="D29" s="2">
        <v>35</v>
      </c>
      <c r="E29" s="2" t="s">
        <v>8</v>
      </c>
      <c r="F29" s="2" t="s">
        <v>15</v>
      </c>
      <c r="G29" s="2" t="s">
        <v>45</v>
      </c>
      <c r="H29" s="2">
        <v>5250</v>
      </c>
    </row>
    <row r="30" spans="1:13" x14ac:dyDescent="0.3">
      <c r="A30" s="2">
        <v>100029</v>
      </c>
      <c r="B30" s="2" t="s">
        <v>22</v>
      </c>
      <c r="C30" s="2" t="s">
        <v>46</v>
      </c>
      <c r="D30" s="2">
        <v>22</v>
      </c>
      <c r="E30" s="2" t="s">
        <v>24</v>
      </c>
      <c r="F30" s="2" t="s">
        <v>19</v>
      </c>
      <c r="G30" s="2"/>
      <c r="H30" s="2">
        <v>3300</v>
      </c>
    </row>
    <row r="31" spans="1:13" x14ac:dyDescent="0.3">
      <c r="A31" s="2">
        <v>100030</v>
      </c>
      <c r="B31" s="2" t="s">
        <v>25</v>
      </c>
      <c r="C31" s="2" t="s">
        <v>47</v>
      </c>
      <c r="D31" s="2">
        <v>18</v>
      </c>
      <c r="E31" s="2" t="s">
        <v>48</v>
      </c>
      <c r="F31" s="2" t="s">
        <v>21</v>
      </c>
      <c r="G31" s="2" t="s">
        <v>43</v>
      </c>
      <c r="H31" s="2">
        <v>900</v>
      </c>
    </row>
  </sheetData>
  <mergeCells count="1">
    <mergeCell ref="K1:L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E1</vt:lpstr>
      <vt:lpstr>E2</vt:lpstr>
      <vt:lpstr>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Gulfam Ahmad</dc:creator>
  <cp:lastModifiedBy>Gulfam Ahmad</cp:lastModifiedBy>
  <dcterms:created xsi:type="dcterms:W3CDTF">2025-11-15T15:44:47Z</dcterms:created>
  <dcterms:modified xsi:type="dcterms:W3CDTF">2025-11-23T20:11:35Z</dcterms:modified>
</cp:coreProperties>
</file>